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charts/chart8.xml" ContentType="application/vnd.openxmlformats-officedocument.drawingml.chart+xml"/>
  <Override PartName="/xl/drawings/drawing8.xml" ContentType="application/vnd.openxmlformats-officedocument.drawing+xml"/>
  <Override PartName="/xl/charts/chart9.xml" ContentType="application/vnd.openxmlformats-officedocument.drawingml.chart+xml"/>
  <Override PartName="/xl/drawings/drawing9.xml" ContentType="application/vnd.openxmlformats-officedocument.drawingml.chartshapes+xml"/>
  <Override PartName="/xl/charts/chart10.xml" ContentType="application/vnd.openxmlformats-officedocument.drawingml.chart+xml"/>
  <Override PartName="/xl/charts/chart11.xml" ContentType="application/vnd.openxmlformats-officedocument.drawingml.chart+xml"/>
  <Override PartName="/xl/drawings/drawing10.xml" ContentType="application/vnd.openxmlformats-officedocument.drawing+xml"/>
  <Override PartName="/xl/charts/chart1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11.xml" ContentType="application/vnd.openxmlformats-officedocument.drawingml.chartshapes+xml"/>
  <Override PartName="/xl/charts/chart13.xml" ContentType="application/vnd.openxmlformats-officedocument.drawingml.chart+xml"/>
  <Override PartName="/xl/drawings/drawing12.xml" ContentType="application/vnd.openxmlformats-officedocument.drawing+xml"/>
  <Override PartName="/xl/charts/chart1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3.xml" ContentType="application/vnd.openxmlformats-officedocument.drawingml.chartshapes+xml"/>
  <Override PartName="/xl/charts/chart15.xml" ContentType="application/vnd.openxmlformats-officedocument.drawingml.chart+xml"/>
  <Override PartName="/xl/drawings/drawing14.xml" ContentType="application/vnd.openxmlformats-officedocument.drawing+xml"/>
  <Override PartName="/xl/charts/chart1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5.xml" ContentType="application/vnd.openxmlformats-officedocument.drawing+xml"/>
  <Override PartName="/xl/charts/chart1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codeName="ThisWorkbook"/>
  <mc:AlternateContent xmlns:mc="http://schemas.openxmlformats.org/markup-compatibility/2006">
    <mc:Choice Requires="x15">
      <x15ac:absPath xmlns:x15ac="http://schemas.microsoft.com/office/spreadsheetml/2010/11/ac" url="C:\Users\aholste\Box\AgDM-AgMRC Spreadsheets\"/>
    </mc:Choice>
  </mc:AlternateContent>
  <xr:revisionPtr revIDLastSave="0" documentId="13_ncr:1_{3D276A39-5A79-42DE-B524-E8A02BF09EBF}" xr6:coauthVersionLast="47" xr6:coauthVersionMax="47" xr10:uidLastSave="{00000000-0000-0000-0000-000000000000}"/>
  <workbookProtection lockStructure="1"/>
  <bookViews>
    <workbookView xWindow="-108" yWindow="-108" windowWidth="23256" windowHeight="12576" tabRatio="837" xr2:uid="{00000000-000D-0000-FFFF-FFFF00000000}"/>
  </bookViews>
  <sheets>
    <sheet name="Introduction" sheetId="73" r:id="rId1"/>
    <sheet name="Input Model" sheetId="46" r:id="rId2"/>
    <sheet name="Production Costs" sheetId="70" r:id="rId3"/>
    <sheet name="Unit Cost of Inputs" sheetId="72" r:id="rId4"/>
    <sheet name="Monthly Profitability" sheetId="26" r:id="rId5"/>
    <sheet name="Yield" sheetId="80" r:id="rId6"/>
    <sheet name="Income" sheetId="68" r:id="rId7"/>
    <sheet name="Input Price Index" sheetId="84" r:id="rId8"/>
    <sheet name="Cost per Bushel" sheetId="66" r:id="rId9"/>
    <sheet name="Cost per Acre" sheetId="69" r:id="rId10"/>
    <sheet name="Landowner Returns per Bushel" sheetId="71" r:id="rId11"/>
    <sheet name="Tenant Returns per Bushel" sheetId="64" r:id="rId12"/>
    <sheet name="Landowner Returns per Acre" sheetId="82" r:id="rId13"/>
    <sheet name="Tenant Returns per Acre" sheetId="83"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76" i="26" l="1"/>
  <c r="F276" i="26"/>
  <c r="N276" i="26" s="1"/>
  <c r="K276" i="26"/>
  <c r="P276" i="26"/>
  <c r="R276" i="26"/>
  <c r="Z276" i="26" s="1"/>
  <c r="W276" i="26"/>
  <c r="AB276" i="26"/>
  <c r="AD276" i="26"/>
  <c r="AL276" i="26" s="1"/>
  <c r="AI276" i="26"/>
  <c r="D275" i="26"/>
  <c r="D274" i="26" l="1"/>
  <c r="D273" i="26" l="1"/>
  <c r="D272" i="26" l="1"/>
  <c r="D271" i="26" l="1"/>
  <c r="D270" i="26" l="1"/>
  <c r="D269" i="26" l="1"/>
  <c r="AA271" i="26" l="1"/>
  <c r="AA272" i="26"/>
  <c r="AA273" i="26"/>
  <c r="AA274" i="26"/>
  <c r="AA275" i="26"/>
  <c r="AA276" i="26"/>
  <c r="AA277" i="26"/>
  <c r="AA278" i="26"/>
  <c r="AA279" i="26"/>
  <c r="AA280" i="26"/>
  <c r="AA281" i="26"/>
  <c r="AA270" i="26"/>
  <c r="O271" i="26"/>
  <c r="P271" i="26" s="1"/>
  <c r="O272" i="26"/>
  <c r="P272" i="26" s="1"/>
  <c r="O273" i="26"/>
  <c r="P273" i="26" s="1"/>
  <c r="O274" i="26"/>
  <c r="P274" i="26" s="1"/>
  <c r="O275" i="26"/>
  <c r="P275" i="26" s="1"/>
  <c r="O276" i="26"/>
  <c r="O277" i="26"/>
  <c r="O278" i="26"/>
  <c r="O279" i="26"/>
  <c r="O280" i="26"/>
  <c r="O281" i="26"/>
  <c r="O270" i="26"/>
  <c r="P270" i="26" s="1"/>
  <c r="D268" i="26"/>
  <c r="AB275" i="26" l="1"/>
  <c r="AB274" i="26"/>
  <c r="AB272" i="26"/>
  <c r="AB271" i="26"/>
  <c r="AB270" i="26"/>
  <c r="AB273" i="26"/>
  <c r="E41" i="46" l="1"/>
  <c r="E18" i="46"/>
  <c r="D18" i="46"/>
  <c r="D267" i="26" l="1"/>
  <c r="B19" i="46" l="1"/>
  <c r="Q270" i="26" l="1"/>
  <c r="Q273" i="26"/>
  <c r="R273" i="26" s="1"/>
  <c r="Q281" i="26"/>
  <c r="Q274" i="26"/>
  <c r="R274" i="26" s="1"/>
  <c r="Q276" i="26"/>
  <c r="Q280" i="26"/>
  <c r="Q277" i="26"/>
  <c r="Q275" i="26"/>
  <c r="R275" i="26" s="1"/>
  <c r="Q278" i="26"/>
  <c r="Q271" i="26"/>
  <c r="R271" i="26" s="1"/>
  <c r="Q279" i="26"/>
  <c r="Q272" i="26"/>
  <c r="R272" i="26" s="1"/>
  <c r="X66" i="46"/>
  <c r="W66" i="46"/>
  <c r="V66" i="46"/>
  <c r="U66" i="46"/>
  <c r="T66" i="46"/>
  <c r="S66" i="46"/>
  <c r="R66" i="46"/>
  <c r="Q66" i="46"/>
  <c r="P66" i="46"/>
  <c r="O66" i="46"/>
  <c r="N66" i="46"/>
  <c r="M66" i="46"/>
  <c r="L66" i="46"/>
  <c r="K66" i="46"/>
  <c r="J66" i="46"/>
  <c r="I66" i="46"/>
  <c r="H66" i="46"/>
  <c r="G66" i="46"/>
  <c r="F66" i="46"/>
  <c r="E66" i="46"/>
  <c r="D66" i="46"/>
  <c r="C66" i="46"/>
  <c r="B66" i="46"/>
  <c r="C46" i="46"/>
  <c r="D46" i="46"/>
  <c r="E46" i="46"/>
  <c r="F46" i="46"/>
  <c r="G46" i="46"/>
  <c r="H46" i="46"/>
  <c r="I46" i="46"/>
  <c r="J46" i="46"/>
  <c r="K46" i="46"/>
  <c r="L46" i="46"/>
  <c r="M46" i="46"/>
  <c r="N46" i="46"/>
  <c r="O46" i="46"/>
  <c r="P46" i="46"/>
  <c r="Q46" i="46"/>
  <c r="R46" i="46"/>
  <c r="S46" i="46"/>
  <c r="T46" i="46"/>
  <c r="U46" i="46"/>
  <c r="V46" i="46"/>
  <c r="W46" i="46"/>
  <c r="X46" i="46"/>
  <c r="B46" i="46"/>
  <c r="C21" i="46"/>
  <c r="D21" i="46"/>
  <c r="E21" i="46"/>
  <c r="F21" i="46"/>
  <c r="G21" i="46"/>
  <c r="H21" i="46"/>
  <c r="I21" i="46"/>
  <c r="J21" i="46"/>
  <c r="K21" i="46"/>
  <c r="L21" i="46"/>
  <c r="M21" i="46"/>
  <c r="N21" i="46"/>
  <c r="O21" i="46"/>
  <c r="P21" i="46"/>
  <c r="Q21" i="46"/>
  <c r="R21" i="46"/>
  <c r="S21" i="46"/>
  <c r="T21" i="46"/>
  <c r="U21" i="46"/>
  <c r="V21" i="46"/>
  <c r="W21" i="46"/>
  <c r="X21" i="46"/>
  <c r="B21" i="46"/>
  <c r="C35" i="46"/>
  <c r="D35" i="46"/>
  <c r="E35" i="46"/>
  <c r="F35" i="46"/>
  <c r="G35" i="46"/>
  <c r="H35" i="46"/>
  <c r="I35" i="46"/>
  <c r="J35" i="46"/>
  <c r="J36" i="46" s="1"/>
  <c r="K35" i="46"/>
  <c r="L35" i="46"/>
  <c r="M35" i="46"/>
  <c r="N35" i="46"/>
  <c r="O35" i="46"/>
  <c r="P35" i="46"/>
  <c r="Q35" i="46"/>
  <c r="R35" i="46"/>
  <c r="S35" i="46"/>
  <c r="T35" i="46"/>
  <c r="U35" i="46"/>
  <c r="V35" i="46"/>
  <c r="W35" i="46"/>
  <c r="X35" i="46"/>
  <c r="X36" i="46" s="1"/>
  <c r="B35" i="46"/>
  <c r="B36" i="46" s="1"/>
  <c r="C19" i="46"/>
  <c r="G19" i="46"/>
  <c r="H19" i="46"/>
  <c r="I19" i="46"/>
  <c r="J19" i="46"/>
  <c r="K19" i="46"/>
  <c r="L19" i="46"/>
  <c r="M19" i="46"/>
  <c r="N19" i="46"/>
  <c r="O19" i="46"/>
  <c r="P19" i="46"/>
  <c r="Q19" i="46"/>
  <c r="R19" i="46"/>
  <c r="S19" i="46"/>
  <c r="T19" i="46"/>
  <c r="U19" i="46"/>
  <c r="V19" i="46"/>
  <c r="W19" i="46"/>
  <c r="X19" i="46"/>
  <c r="B41" i="46"/>
  <c r="B43" i="46" s="1"/>
  <c r="B44" i="46" s="1"/>
  <c r="C41" i="46"/>
  <c r="D41" i="46"/>
  <c r="F41" i="46"/>
  <c r="G41" i="46"/>
  <c r="H41" i="46"/>
  <c r="I41" i="46"/>
  <c r="J41" i="46"/>
  <c r="K41" i="46"/>
  <c r="L41" i="46"/>
  <c r="M41" i="46"/>
  <c r="N41" i="46"/>
  <c r="O41" i="46"/>
  <c r="P41" i="46"/>
  <c r="Q41" i="46"/>
  <c r="R41" i="46"/>
  <c r="S41" i="46"/>
  <c r="T41" i="46"/>
  <c r="U41" i="46"/>
  <c r="V41" i="46"/>
  <c r="W41" i="46"/>
  <c r="X41" i="46"/>
  <c r="B27" i="70"/>
  <c r="I55" i="70"/>
  <c r="I83" i="70" s="1"/>
  <c r="H55" i="70"/>
  <c r="H83" i="70" s="1"/>
  <c r="G55" i="70"/>
  <c r="G83" i="70" s="1"/>
  <c r="F83" i="70"/>
  <c r="E55" i="70"/>
  <c r="E83" i="70" s="1"/>
  <c r="D55" i="70"/>
  <c r="D83" i="70" s="1"/>
  <c r="C55" i="70"/>
  <c r="B59" i="46"/>
  <c r="B8" i="46"/>
  <c r="B6" i="46"/>
  <c r="B55" i="46" s="1"/>
  <c r="S278" i="26" l="1"/>
  <c r="S271" i="26"/>
  <c r="S280" i="26"/>
  <c r="S273" i="26"/>
  <c r="S281" i="26"/>
  <c r="S275" i="26"/>
  <c r="S277" i="26"/>
  <c r="S279" i="26"/>
  <c r="S274" i="26"/>
  <c r="S270" i="26"/>
  <c r="S276" i="26"/>
  <c r="S272" i="26"/>
  <c r="L55" i="70"/>
  <c r="L83" i="70" s="1"/>
  <c r="T274" i="26"/>
  <c r="T270" i="26"/>
  <c r="T277" i="26"/>
  <c r="T271" i="26"/>
  <c r="T275" i="26"/>
  <c r="T278" i="26"/>
  <c r="T279" i="26"/>
  <c r="T276" i="26"/>
  <c r="T273" i="26"/>
  <c r="T272" i="26"/>
  <c r="T280" i="26"/>
  <c r="T281" i="26"/>
  <c r="R270" i="26"/>
  <c r="AC270" i="26"/>
  <c r="AD270" i="26" s="1"/>
  <c r="U272" i="26"/>
  <c r="U280" i="26"/>
  <c r="U273" i="26"/>
  <c r="U281" i="26"/>
  <c r="U271" i="26"/>
  <c r="U274" i="26"/>
  <c r="U270" i="26"/>
  <c r="U276" i="26"/>
  <c r="U277" i="26"/>
  <c r="U279" i="26"/>
  <c r="U275" i="26"/>
  <c r="U278" i="26"/>
  <c r="B64" i="46"/>
  <c r="C27" i="70"/>
  <c r="C83" i="70"/>
  <c r="J55" i="70"/>
  <c r="J83" i="70" s="1"/>
  <c r="I27" i="70"/>
  <c r="H27" i="70"/>
  <c r="G27" i="70"/>
  <c r="F27" i="70"/>
  <c r="E27" i="70"/>
  <c r="D27" i="70"/>
  <c r="L27" i="70" l="1"/>
  <c r="X278" i="26"/>
  <c r="X271" i="26"/>
  <c r="X279" i="26"/>
  <c r="X273" i="26"/>
  <c r="X281" i="26"/>
  <c r="X280" i="26"/>
  <c r="X274" i="26"/>
  <c r="X270" i="26"/>
  <c r="AJ270" i="26" s="1"/>
  <c r="X277" i="26"/>
  <c r="X275" i="26"/>
  <c r="X276" i="26"/>
  <c r="X272" i="26"/>
  <c r="I270" i="26"/>
  <c r="V270" i="26"/>
  <c r="W270" i="26" s="1"/>
  <c r="K55" i="70"/>
  <c r="K27" i="70" s="1"/>
  <c r="B68" i="46"/>
  <c r="M55" i="70"/>
  <c r="B69" i="46"/>
  <c r="N55" i="70"/>
  <c r="J27" i="70"/>
  <c r="O55" i="70" l="1"/>
  <c r="O83" i="70" s="1"/>
  <c r="K83" i="70"/>
  <c r="N83" i="70"/>
  <c r="N27" i="70"/>
  <c r="M83" i="70"/>
  <c r="M27" i="70"/>
  <c r="P55" i="70"/>
  <c r="D266" i="26"/>
  <c r="O27" i="70" l="1"/>
  <c r="P83" i="70"/>
  <c r="P27" i="70"/>
  <c r="D265" i="26"/>
  <c r="D264" i="26" l="1"/>
  <c r="D263" i="26" l="1"/>
  <c r="D262" i="26" l="1"/>
  <c r="D261" i="26" l="1"/>
  <c r="D260" i="26"/>
  <c r="D259" i="26" l="1"/>
  <c r="D258" i="26" l="1"/>
  <c r="D257" i="26" l="1"/>
  <c r="AA259" i="26"/>
  <c r="AA260" i="26"/>
  <c r="AA261" i="26"/>
  <c r="AA262" i="26"/>
  <c r="AA263" i="26"/>
  <c r="AA264" i="26"/>
  <c r="AA265" i="26"/>
  <c r="AA266" i="26"/>
  <c r="AA267" i="26"/>
  <c r="AA268" i="26"/>
  <c r="AA269" i="26"/>
  <c r="AA258" i="26"/>
  <c r="O259" i="26"/>
  <c r="P259" i="26" s="1"/>
  <c r="O260" i="26"/>
  <c r="P260" i="26" s="1"/>
  <c r="O261" i="26"/>
  <c r="P261" i="26" s="1"/>
  <c r="O262" i="26"/>
  <c r="P262" i="26" s="1"/>
  <c r="O263" i="26"/>
  <c r="P263" i="26" s="1"/>
  <c r="O264" i="26"/>
  <c r="P264" i="26" s="1"/>
  <c r="O265" i="26"/>
  <c r="P265" i="26" s="1"/>
  <c r="O266" i="26"/>
  <c r="P266" i="26" s="1"/>
  <c r="O267" i="26"/>
  <c r="P267" i="26" s="1"/>
  <c r="AB267" i="26" s="1"/>
  <c r="O268" i="26"/>
  <c r="P268" i="26" s="1"/>
  <c r="O269" i="26"/>
  <c r="P269" i="26" s="1"/>
  <c r="O258" i="26"/>
  <c r="I54" i="70"/>
  <c r="I82" i="70" s="1"/>
  <c r="H54" i="70"/>
  <c r="H82" i="70" s="1"/>
  <c r="G54" i="70"/>
  <c r="G82" i="70" s="1"/>
  <c r="F54" i="70"/>
  <c r="F82" i="70" s="1"/>
  <c r="E54" i="70"/>
  <c r="E82" i="70" s="1"/>
  <c r="D54" i="70"/>
  <c r="D82" i="70" s="1"/>
  <c r="C54" i="70"/>
  <c r="C82" i="70" s="1"/>
  <c r="B26" i="70"/>
  <c r="AB268" i="26" l="1"/>
  <c r="AB269" i="26"/>
  <c r="P258" i="26"/>
  <c r="AB258" i="26" s="1"/>
  <c r="E258" i="26"/>
  <c r="AB261" i="26"/>
  <c r="H26" i="70"/>
  <c r="Q259" i="26"/>
  <c r="AC259" i="26" s="1"/>
  <c r="G26" i="70"/>
  <c r="AB266" i="26"/>
  <c r="AB262" i="26"/>
  <c r="AB265" i="26"/>
  <c r="AB264" i="26"/>
  <c r="AB263" i="26"/>
  <c r="Q266" i="26"/>
  <c r="E266" i="26" s="1"/>
  <c r="Q265" i="26"/>
  <c r="C26" i="70"/>
  <c r="Q258" i="26"/>
  <c r="Q264" i="26"/>
  <c r="Q263" i="26"/>
  <c r="Q262" i="26"/>
  <c r="AC262" i="26" s="1"/>
  <c r="Q269" i="26"/>
  <c r="AC269" i="26" s="1"/>
  <c r="Q261" i="26"/>
  <c r="AB259" i="26"/>
  <c r="D26" i="70"/>
  <c r="I26" i="70"/>
  <c r="Q268" i="26"/>
  <c r="AC268" i="26" s="1"/>
  <c r="Q260" i="26"/>
  <c r="AB260" i="26"/>
  <c r="Q267" i="26"/>
  <c r="F26" i="70"/>
  <c r="E26" i="70"/>
  <c r="C8" i="46"/>
  <c r="C43" i="46"/>
  <c r="C44" i="46" s="1"/>
  <c r="C59" i="46"/>
  <c r="D59" i="46"/>
  <c r="C6" i="46"/>
  <c r="C55" i="46" s="1"/>
  <c r="AD269" i="26" l="1"/>
  <c r="R269" i="26"/>
  <c r="R268" i="26"/>
  <c r="AD268" i="26"/>
  <c r="AC267" i="26"/>
  <c r="AD267" i="26" s="1"/>
  <c r="R267" i="26"/>
  <c r="C64" i="46"/>
  <c r="E278" i="26"/>
  <c r="AC278" i="26"/>
  <c r="AC279" i="26"/>
  <c r="E279" i="26"/>
  <c r="E270" i="26"/>
  <c r="F270" i="26" s="1"/>
  <c r="E271" i="26"/>
  <c r="F271" i="26" s="1"/>
  <c r="AC271" i="26"/>
  <c r="AD271" i="26" s="1"/>
  <c r="E259" i="26"/>
  <c r="E272" i="26"/>
  <c r="F272" i="26" s="1"/>
  <c r="AC272" i="26"/>
  <c r="AD272" i="26" s="1"/>
  <c r="E273" i="26"/>
  <c r="F273" i="26" s="1"/>
  <c r="AC273" i="26"/>
  <c r="AD273" i="26" s="1"/>
  <c r="AC276" i="26"/>
  <c r="E276" i="26"/>
  <c r="E277" i="26"/>
  <c r="AC277" i="26"/>
  <c r="R258" i="26"/>
  <c r="AC274" i="26"/>
  <c r="AD274" i="26" s="1"/>
  <c r="E274" i="26"/>
  <c r="F274" i="26" s="1"/>
  <c r="AC275" i="26"/>
  <c r="AD275" i="26" s="1"/>
  <c r="E275" i="26"/>
  <c r="F275" i="26" s="1"/>
  <c r="E280" i="26"/>
  <c r="AC280" i="26"/>
  <c r="AC281" i="26"/>
  <c r="E281" i="26"/>
  <c r="AC266" i="26"/>
  <c r="E269" i="26"/>
  <c r="F269" i="26" s="1"/>
  <c r="E262" i="26"/>
  <c r="AC261" i="26"/>
  <c r="E268" i="26"/>
  <c r="F268" i="26" s="1"/>
  <c r="E265" i="26"/>
  <c r="AC265" i="26"/>
  <c r="E261" i="26"/>
  <c r="E263" i="26"/>
  <c r="AC263" i="26"/>
  <c r="E264" i="26"/>
  <c r="AC264" i="26"/>
  <c r="J54" i="70"/>
  <c r="C36" i="46"/>
  <c r="AC258" i="26"/>
  <c r="T265" i="26"/>
  <c r="L54" i="70"/>
  <c r="T263" i="26"/>
  <c r="T266" i="26"/>
  <c r="T259" i="26"/>
  <c r="T267" i="26"/>
  <c r="T264" i="26"/>
  <c r="T260" i="26"/>
  <c r="T268" i="26"/>
  <c r="T258" i="26"/>
  <c r="T261" i="26"/>
  <c r="T269" i="26"/>
  <c r="T262" i="26"/>
  <c r="AC260" i="26"/>
  <c r="E260" i="26"/>
  <c r="E267" i="26"/>
  <c r="F267" i="26" s="1"/>
  <c r="H279" i="26" l="1"/>
  <c r="AF279" i="26"/>
  <c r="AF278" i="26"/>
  <c r="H278" i="26"/>
  <c r="F258" i="26"/>
  <c r="AF271" i="26"/>
  <c r="H271" i="26"/>
  <c r="AF270" i="26"/>
  <c r="H270" i="26"/>
  <c r="AF272" i="26"/>
  <c r="H272" i="26"/>
  <c r="H281" i="26"/>
  <c r="AF281" i="26"/>
  <c r="AD258" i="26"/>
  <c r="AF273" i="26"/>
  <c r="H273" i="26"/>
  <c r="H275" i="26"/>
  <c r="AF275" i="26"/>
  <c r="AF274" i="26"/>
  <c r="H274" i="26"/>
  <c r="AF280" i="26"/>
  <c r="H280" i="26"/>
  <c r="Y273" i="26"/>
  <c r="Z273" i="26" s="1"/>
  <c r="Y278" i="26"/>
  <c r="H277" i="26"/>
  <c r="AF277" i="26"/>
  <c r="AF276" i="26"/>
  <c r="H276" i="26"/>
  <c r="J26" i="70"/>
  <c r="J82" i="70"/>
  <c r="K54" i="70"/>
  <c r="H260" i="26"/>
  <c r="AF260" i="26"/>
  <c r="S262" i="26"/>
  <c r="S263" i="26"/>
  <c r="S264" i="26"/>
  <c r="S265" i="26"/>
  <c r="S261" i="26"/>
  <c r="S266" i="26"/>
  <c r="S258" i="26"/>
  <c r="S260" i="26"/>
  <c r="S269" i="26"/>
  <c r="S259" i="26"/>
  <c r="S267" i="26"/>
  <c r="S268" i="26"/>
  <c r="C68" i="46"/>
  <c r="AF258" i="26"/>
  <c r="H258" i="26"/>
  <c r="AF265" i="26"/>
  <c r="H265" i="26"/>
  <c r="L26" i="70"/>
  <c r="L82" i="70"/>
  <c r="AF259" i="26"/>
  <c r="H259" i="26"/>
  <c r="H268" i="26"/>
  <c r="AF268" i="26"/>
  <c r="H264" i="26"/>
  <c r="AF264" i="26"/>
  <c r="H269" i="26"/>
  <c r="AF269" i="26"/>
  <c r="AF266" i="26"/>
  <c r="H266" i="26"/>
  <c r="X261" i="26"/>
  <c r="X269" i="26"/>
  <c r="X260" i="26"/>
  <c r="X262" i="26"/>
  <c r="X258" i="26"/>
  <c r="X263" i="26"/>
  <c r="X267" i="26"/>
  <c r="X264" i="26"/>
  <c r="X268" i="26"/>
  <c r="X265" i="26"/>
  <c r="X259" i="26"/>
  <c r="N54" i="70"/>
  <c r="X266" i="26"/>
  <c r="AF267" i="26"/>
  <c r="H267" i="26"/>
  <c r="AF262" i="26"/>
  <c r="H262" i="26"/>
  <c r="C69" i="46"/>
  <c r="H261" i="26"/>
  <c r="AF261" i="26"/>
  <c r="H263" i="26"/>
  <c r="AF263" i="26"/>
  <c r="U261" i="26"/>
  <c r="U269" i="26"/>
  <c r="U262" i="26"/>
  <c r="U258" i="26"/>
  <c r="U267" i="26"/>
  <c r="U260" i="26"/>
  <c r="U268" i="26"/>
  <c r="U263" i="26"/>
  <c r="M54" i="70"/>
  <c r="U264" i="26"/>
  <c r="U265" i="26"/>
  <c r="U259" i="26"/>
  <c r="U266" i="26"/>
  <c r="D256" i="26"/>
  <c r="D255" i="26"/>
  <c r="Y269" i="26" l="1"/>
  <c r="Z269" i="26" s="1"/>
  <c r="Y264" i="26"/>
  <c r="Y263" i="26"/>
  <c r="Y272" i="26"/>
  <c r="Z272" i="26" s="1"/>
  <c r="Y258" i="26"/>
  <c r="Z258" i="26" s="1"/>
  <c r="Y281" i="26"/>
  <c r="Y260" i="26"/>
  <c r="Y262" i="26"/>
  <c r="Y279" i="26"/>
  <c r="Y271" i="26"/>
  <c r="Z271" i="26" s="1"/>
  <c r="Y268" i="26"/>
  <c r="Z268" i="26" s="1"/>
  <c r="Y270" i="26"/>
  <c r="Z270" i="26" s="1"/>
  <c r="Y280" i="26"/>
  <c r="Y266" i="26"/>
  <c r="Y267" i="26"/>
  <c r="Z267" i="26" s="1"/>
  <c r="Y261" i="26"/>
  <c r="Y274" i="26"/>
  <c r="Z274" i="26" s="1"/>
  <c r="Y275" i="26"/>
  <c r="Z275" i="26" s="1"/>
  <c r="Y259" i="26"/>
  <c r="Y265" i="26"/>
  <c r="Y276" i="26"/>
  <c r="Y277" i="26"/>
  <c r="AJ276" i="26"/>
  <c r="L276" i="26"/>
  <c r="AE276" i="26"/>
  <c r="G276" i="26"/>
  <c r="AE277" i="26"/>
  <c r="G277" i="26"/>
  <c r="I271" i="26"/>
  <c r="AG271" i="26"/>
  <c r="AG270" i="26"/>
  <c r="L281" i="26"/>
  <c r="AJ281" i="26"/>
  <c r="L280" i="26"/>
  <c r="AJ280" i="26"/>
  <c r="AE280" i="26"/>
  <c r="G280" i="26"/>
  <c r="V280" i="26"/>
  <c r="G281" i="26"/>
  <c r="AE281" i="26"/>
  <c r="AK281" i="26" s="1"/>
  <c r="AG273" i="26"/>
  <c r="I273" i="26"/>
  <c r="AG272" i="26"/>
  <c r="I272" i="26"/>
  <c r="L277" i="26"/>
  <c r="AJ277" i="26"/>
  <c r="L275" i="26"/>
  <c r="AJ275" i="26"/>
  <c r="AE272" i="26"/>
  <c r="G272" i="26"/>
  <c r="AE278" i="26"/>
  <c r="G278" i="26"/>
  <c r="V278" i="26"/>
  <c r="AG274" i="26"/>
  <c r="I274" i="26"/>
  <c r="L270" i="26"/>
  <c r="G271" i="26"/>
  <c r="AE271" i="26"/>
  <c r="AG277" i="26"/>
  <c r="I277" i="26"/>
  <c r="L271" i="26"/>
  <c r="AJ271" i="26"/>
  <c r="AJ272" i="26"/>
  <c r="L272" i="26"/>
  <c r="AE270" i="26"/>
  <c r="AK270" i="26" s="1"/>
  <c r="AL270" i="26" s="1"/>
  <c r="G270" i="26"/>
  <c r="G273" i="26"/>
  <c r="AE273" i="26"/>
  <c r="I281" i="26"/>
  <c r="AG281" i="26"/>
  <c r="I280" i="26"/>
  <c r="AG280" i="26"/>
  <c r="L279" i="26"/>
  <c r="AJ279" i="26"/>
  <c r="AG275" i="26"/>
  <c r="I275" i="26"/>
  <c r="AJ278" i="26"/>
  <c r="L278" i="26"/>
  <c r="G279" i="26"/>
  <c r="M279" i="26" s="1"/>
  <c r="AE279" i="26"/>
  <c r="AG276" i="26"/>
  <c r="I276" i="26"/>
  <c r="L273" i="26"/>
  <c r="AJ273" i="26"/>
  <c r="AJ274" i="26"/>
  <c r="L274" i="26"/>
  <c r="AE274" i="26"/>
  <c r="AK274" i="26" s="1"/>
  <c r="AL274" i="26" s="1"/>
  <c r="V274" i="26"/>
  <c r="W274" i="26" s="1"/>
  <c r="G274" i="26"/>
  <c r="AE275" i="26"/>
  <c r="G275" i="26"/>
  <c r="AG279" i="26"/>
  <c r="I279" i="26"/>
  <c r="AG278" i="26"/>
  <c r="I278" i="26"/>
  <c r="AJ265" i="26"/>
  <c r="L265" i="26"/>
  <c r="L269" i="26"/>
  <c r="AJ269" i="26"/>
  <c r="AG261" i="26"/>
  <c r="I261" i="26"/>
  <c r="AJ261" i="26"/>
  <c r="L261" i="26"/>
  <c r="V259" i="26"/>
  <c r="AE259" i="26"/>
  <c r="G259" i="26"/>
  <c r="V263" i="26"/>
  <c r="G263" i="26"/>
  <c r="AE263" i="26"/>
  <c r="AK263" i="26" s="1"/>
  <c r="G262" i="26"/>
  <c r="AE262" i="26"/>
  <c r="AE267" i="26"/>
  <c r="V267" i="26"/>
  <c r="W267" i="26" s="1"/>
  <c r="G267" i="26"/>
  <c r="AJ268" i="26"/>
  <c r="L268" i="26"/>
  <c r="AJ264" i="26"/>
  <c r="L264" i="26"/>
  <c r="AG268" i="26"/>
  <c r="I268" i="26"/>
  <c r="L263" i="26"/>
  <c r="AJ263" i="26"/>
  <c r="V258" i="26"/>
  <c r="W258" i="26" s="1"/>
  <c r="AE258" i="26"/>
  <c r="G258" i="26"/>
  <c r="AG269" i="26"/>
  <c r="I269" i="26"/>
  <c r="AJ267" i="26"/>
  <c r="L267" i="26"/>
  <c r="G260" i="26"/>
  <c r="AE260" i="26"/>
  <c r="I260" i="26"/>
  <c r="AG260" i="26"/>
  <c r="AJ266" i="26"/>
  <c r="L266" i="26"/>
  <c r="G266" i="26"/>
  <c r="AE266" i="26"/>
  <c r="K82" i="70"/>
  <c r="O54" i="70"/>
  <c r="P54" i="70"/>
  <c r="K26" i="70"/>
  <c r="V264" i="26"/>
  <c r="G264" i="26"/>
  <c r="AE264" i="26"/>
  <c r="AK264" i="26" s="1"/>
  <c r="I263" i="26"/>
  <c r="AG263" i="26"/>
  <c r="I266" i="26"/>
  <c r="AG266" i="26"/>
  <c r="AG267" i="26"/>
  <c r="I267" i="26"/>
  <c r="AG259" i="26"/>
  <c r="I259" i="26"/>
  <c r="AG264" i="26"/>
  <c r="I264" i="26"/>
  <c r="M26" i="70"/>
  <c r="M82" i="70"/>
  <c r="AE269" i="26"/>
  <c r="AK269" i="26" s="1"/>
  <c r="AL269" i="26" s="1"/>
  <c r="V269" i="26"/>
  <c r="W269" i="26" s="1"/>
  <c r="G269" i="26"/>
  <c r="AJ258" i="26"/>
  <c r="L258" i="26"/>
  <c r="AG258" i="26"/>
  <c r="I258" i="26"/>
  <c r="N82" i="70"/>
  <c r="N26" i="70"/>
  <c r="AJ262" i="26"/>
  <c r="L262" i="26"/>
  <c r="V261" i="26"/>
  <c r="AE261" i="26"/>
  <c r="G261" i="26"/>
  <c r="AG265" i="26"/>
  <c r="I265" i="26"/>
  <c r="I262" i="26"/>
  <c r="AG262" i="26"/>
  <c r="L259" i="26"/>
  <c r="AJ259" i="26"/>
  <c r="L260" i="26"/>
  <c r="AJ260" i="26"/>
  <c r="AE268" i="26"/>
  <c r="AK268" i="26" s="1"/>
  <c r="AL268" i="26" s="1"/>
  <c r="G268" i="26"/>
  <c r="V265" i="26"/>
  <c r="G265" i="26"/>
  <c r="AE265" i="26"/>
  <c r="D254" i="26"/>
  <c r="AK260" i="26" l="1"/>
  <c r="AK267" i="26"/>
  <c r="AL267" i="26" s="1"/>
  <c r="AK262" i="26"/>
  <c r="AK258" i="26"/>
  <c r="AL258" i="26" s="1"/>
  <c r="AK265" i="26"/>
  <c r="AK261" i="26"/>
  <c r="AK266" i="26"/>
  <c r="AK259" i="26"/>
  <c r="AK271" i="26"/>
  <c r="AL271" i="26" s="1"/>
  <c r="AK278" i="26"/>
  <c r="AK279" i="26"/>
  <c r="AK276" i="26"/>
  <c r="AK273" i="26"/>
  <c r="AL273" i="26" s="1"/>
  <c r="AK280" i="26"/>
  <c r="AK275" i="26"/>
  <c r="AL275" i="26" s="1"/>
  <c r="AK277" i="26"/>
  <c r="AK272" i="26"/>
  <c r="AL272" i="26" s="1"/>
  <c r="M275" i="26"/>
  <c r="N275" i="26" s="1"/>
  <c r="M273" i="26"/>
  <c r="N273" i="26" s="1"/>
  <c r="M276" i="26"/>
  <c r="M272" i="26"/>
  <c r="N272" i="26" s="1"/>
  <c r="M264" i="26"/>
  <c r="M267" i="26"/>
  <c r="N267" i="26" s="1"/>
  <c r="M280" i="26"/>
  <c r="M266" i="26"/>
  <c r="M265" i="26"/>
  <c r="M261" i="26"/>
  <c r="M262" i="26"/>
  <c r="M281" i="26"/>
  <c r="M277" i="26"/>
  <c r="M263" i="26"/>
  <c r="M270" i="26"/>
  <c r="N270" i="26" s="1"/>
  <c r="M258" i="26"/>
  <c r="N258" i="26" s="1"/>
  <c r="M274" i="26"/>
  <c r="N274" i="26" s="1"/>
  <c r="M260" i="26"/>
  <c r="M259" i="26"/>
  <c r="M268" i="26"/>
  <c r="N268" i="26" s="1"/>
  <c r="M269" i="26"/>
  <c r="N269" i="26" s="1"/>
  <c r="M271" i="26"/>
  <c r="N271" i="26" s="1"/>
  <c r="M278" i="26"/>
  <c r="J270" i="26"/>
  <c r="K270" i="26" s="1"/>
  <c r="AH270" i="26"/>
  <c r="AI270" i="26" s="1"/>
  <c r="V272" i="26"/>
  <c r="W272" i="26" s="1"/>
  <c r="AH272" i="26"/>
  <c r="AI272" i="26" s="1"/>
  <c r="J272" i="26"/>
  <c r="K272" i="26" s="1"/>
  <c r="V276" i="26"/>
  <c r="J276" i="26"/>
  <c r="AH276" i="26"/>
  <c r="V275" i="26"/>
  <c r="W275" i="26" s="1"/>
  <c r="J275" i="26"/>
  <c r="K275" i="26" s="1"/>
  <c r="AH275" i="26"/>
  <c r="AI275" i="26" s="1"/>
  <c r="V277" i="26"/>
  <c r="AH277" i="26"/>
  <c r="J277" i="26"/>
  <c r="V273" i="26"/>
  <c r="W273" i="26" s="1"/>
  <c r="J273" i="26"/>
  <c r="K273" i="26" s="1"/>
  <c r="AH273" i="26"/>
  <c r="AI273" i="26" s="1"/>
  <c r="AH278" i="26"/>
  <c r="J278" i="26"/>
  <c r="V281" i="26"/>
  <c r="AH281" i="26"/>
  <c r="J281" i="26"/>
  <c r="V279" i="26"/>
  <c r="AH279" i="26"/>
  <c r="J279" i="26"/>
  <c r="V271" i="26"/>
  <c r="W271" i="26" s="1"/>
  <c r="J271" i="26"/>
  <c r="K271" i="26" s="1"/>
  <c r="AH271" i="26"/>
  <c r="AI271" i="26" s="1"/>
  <c r="J274" i="26"/>
  <c r="K274" i="26" s="1"/>
  <c r="AH274" i="26"/>
  <c r="AI274" i="26" s="1"/>
  <c r="J280" i="26"/>
  <c r="AH280" i="26"/>
  <c r="V268" i="26"/>
  <c r="W268" i="26" s="1"/>
  <c r="P26" i="70"/>
  <c r="P82" i="70"/>
  <c r="O82" i="70"/>
  <c r="O26" i="70"/>
  <c r="J260" i="26"/>
  <c r="AH260" i="26"/>
  <c r="AH262" i="26"/>
  <c r="J262" i="26"/>
  <c r="AH268" i="26"/>
  <c r="AI268" i="26" s="1"/>
  <c r="AH258" i="26"/>
  <c r="AI258" i="26" s="1"/>
  <c r="J258" i="26"/>
  <c r="K258" i="26" s="1"/>
  <c r="J267" i="26"/>
  <c r="K267" i="26" s="1"/>
  <c r="AH267" i="26"/>
  <c r="AI267" i="26" s="1"/>
  <c r="J259" i="26"/>
  <c r="AH259" i="26"/>
  <c r="J268" i="26"/>
  <c r="K268" i="26" s="1"/>
  <c r="J269" i="26"/>
  <c r="K269" i="26" s="1"/>
  <c r="AH269" i="26"/>
  <c r="AI269" i="26" s="1"/>
  <c r="AH265" i="26"/>
  <c r="J265" i="26"/>
  <c r="AH266" i="26"/>
  <c r="J266" i="26"/>
  <c r="V266" i="26"/>
  <c r="AH261" i="26"/>
  <c r="J261" i="26"/>
  <c r="J264" i="26"/>
  <c r="AH264" i="26"/>
  <c r="V260" i="26"/>
  <c r="V262" i="26"/>
  <c r="AH263" i="26"/>
  <c r="J263" i="26"/>
  <c r="D253" i="26"/>
  <c r="D252" i="26"/>
  <c r="D251" i="26"/>
  <c r="D250" i="26"/>
  <c r="D249" i="26"/>
  <c r="D248" i="26"/>
  <c r="D247" i="26"/>
  <c r="D246" i="26"/>
  <c r="D245" i="26"/>
  <c r="AA247" i="26"/>
  <c r="AA248" i="26"/>
  <c r="AA249" i="26"/>
  <c r="AA250" i="26"/>
  <c r="AA251" i="26"/>
  <c r="AA252" i="26"/>
  <c r="AA253" i="26"/>
  <c r="AA254" i="26"/>
  <c r="AA255" i="26"/>
  <c r="AA256" i="26"/>
  <c r="AA257" i="26"/>
  <c r="AA246" i="26"/>
  <c r="D19" i="46"/>
  <c r="D244" i="26"/>
  <c r="J53" i="70"/>
  <c r="D243" i="26"/>
  <c r="D234" i="26"/>
  <c r="D235" i="26"/>
  <c r="D236" i="26"/>
  <c r="D237" i="26"/>
  <c r="D238" i="26"/>
  <c r="D239" i="26"/>
  <c r="D240" i="26"/>
  <c r="D241" i="26"/>
  <c r="D242" i="26"/>
  <c r="B25" i="70"/>
  <c r="I53" i="70"/>
  <c r="I81" i="70" s="1"/>
  <c r="H53" i="70"/>
  <c r="H81" i="70" s="1"/>
  <c r="G53" i="70"/>
  <c r="F53" i="70"/>
  <c r="F81" i="70" s="1"/>
  <c r="E53" i="70"/>
  <c r="D53" i="70"/>
  <c r="D81" i="70" s="1"/>
  <c r="C53" i="70"/>
  <c r="D8" i="46"/>
  <c r="E8" i="46"/>
  <c r="O247" i="26"/>
  <c r="O248" i="26"/>
  <c r="O249" i="26"/>
  <c r="O250" i="26"/>
  <c r="O251" i="26"/>
  <c r="O252" i="26"/>
  <c r="O253" i="26"/>
  <c r="O254" i="26"/>
  <c r="P254" i="26" s="1"/>
  <c r="O255" i="26"/>
  <c r="O256" i="26"/>
  <c r="P256" i="26" s="1"/>
  <c r="O257" i="26"/>
  <c r="P257" i="26" s="1"/>
  <c r="O246" i="26"/>
  <c r="P246" i="26" s="1"/>
  <c r="B5" i="70"/>
  <c r="B6" i="70"/>
  <c r="B7" i="70"/>
  <c r="B8" i="70"/>
  <c r="B9" i="70"/>
  <c r="B10" i="70"/>
  <c r="B11" i="70"/>
  <c r="B12" i="70"/>
  <c r="B13" i="70"/>
  <c r="B14" i="70"/>
  <c r="B15" i="70"/>
  <c r="B16" i="70"/>
  <c r="B17" i="70"/>
  <c r="B18" i="70"/>
  <c r="B19" i="70"/>
  <c r="B20" i="70"/>
  <c r="B21" i="70"/>
  <c r="B22" i="70"/>
  <c r="B23" i="70"/>
  <c r="B24" i="70"/>
  <c r="D43" i="46"/>
  <c r="D44" i="46" s="1"/>
  <c r="D6" i="46"/>
  <c r="D64" i="46" s="1"/>
  <c r="E19" i="46"/>
  <c r="E36" i="46"/>
  <c r="D233" i="26"/>
  <c r="D232" i="26"/>
  <c r="D231" i="26"/>
  <c r="D230" i="26"/>
  <c r="D229" i="26"/>
  <c r="D228" i="26"/>
  <c r="F18" i="46"/>
  <c r="F19" i="46" s="1"/>
  <c r="D227" i="26"/>
  <c r="AA235" i="26"/>
  <c r="AA236" i="26"/>
  <c r="AA237" i="26"/>
  <c r="AA238" i="26"/>
  <c r="AA239" i="26"/>
  <c r="AA240" i="26"/>
  <c r="AA241" i="26"/>
  <c r="AA242" i="26"/>
  <c r="AA243" i="26"/>
  <c r="AA244" i="26"/>
  <c r="AA245" i="26"/>
  <c r="AA234" i="26"/>
  <c r="O235" i="26"/>
  <c r="P235" i="26" s="1"/>
  <c r="O236" i="26"/>
  <c r="O237" i="26"/>
  <c r="P237" i="26" s="1"/>
  <c r="O238" i="26"/>
  <c r="O239" i="26"/>
  <c r="P239" i="26" s="1"/>
  <c r="O240" i="26"/>
  <c r="P240" i="26" s="1"/>
  <c r="O241" i="26"/>
  <c r="O242" i="26"/>
  <c r="P242" i="26" s="1"/>
  <c r="O243" i="26"/>
  <c r="O244" i="26"/>
  <c r="O245" i="26"/>
  <c r="O234" i="26"/>
  <c r="D226" i="26"/>
  <c r="I52" i="70"/>
  <c r="I80" i="70" s="1"/>
  <c r="H52" i="70"/>
  <c r="G52" i="70"/>
  <c r="F52" i="70"/>
  <c r="E52" i="70"/>
  <c r="D52" i="70"/>
  <c r="C52" i="70"/>
  <c r="C80" i="70" s="1"/>
  <c r="E43" i="46"/>
  <c r="E44" i="46" s="1"/>
  <c r="F43" i="46"/>
  <c r="F44" i="46" s="1"/>
  <c r="T225" i="26" s="1"/>
  <c r="E59" i="46"/>
  <c r="E64" i="46" s="1"/>
  <c r="E6" i="46"/>
  <c r="D225" i="26"/>
  <c r="D224" i="26"/>
  <c r="D223" i="26"/>
  <c r="A55" i="73"/>
  <c r="D222" i="26"/>
  <c r="D221" i="26"/>
  <c r="D220" i="26"/>
  <c r="D219" i="26"/>
  <c r="A57" i="73"/>
  <c r="D218" i="26"/>
  <c r="D217" i="26"/>
  <c r="D216" i="26"/>
  <c r="D215" i="26"/>
  <c r="F36" i="46"/>
  <c r="F6" i="46"/>
  <c r="H50" i="46" s="1"/>
  <c r="D214" i="26"/>
  <c r="G43" i="46"/>
  <c r="G44" i="46" s="1"/>
  <c r="H43" i="46"/>
  <c r="H44" i="46" s="1"/>
  <c r="I43" i="46"/>
  <c r="I44" i="46" s="1"/>
  <c r="J43" i="46"/>
  <c r="J44" i="46" s="1"/>
  <c r="K43" i="46"/>
  <c r="K44" i="46" s="1"/>
  <c r="L43" i="46"/>
  <c r="L44" i="46" s="1"/>
  <c r="M43" i="46"/>
  <c r="M44" i="46" s="1"/>
  <c r="T147" i="26" s="1"/>
  <c r="N43" i="46"/>
  <c r="N44" i="46" s="1"/>
  <c r="T132" i="26" s="1"/>
  <c r="O43" i="46"/>
  <c r="O44" i="46" s="1"/>
  <c r="T118" i="26" s="1"/>
  <c r="P43" i="46"/>
  <c r="P44" i="46" s="1"/>
  <c r="T111" i="26" s="1"/>
  <c r="Q43" i="46"/>
  <c r="Q44" i="46" s="1"/>
  <c r="R43" i="46"/>
  <c r="R44" i="46" s="1"/>
  <c r="S43" i="46"/>
  <c r="S44" i="46" s="1"/>
  <c r="T75" i="26" s="1"/>
  <c r="T43" i="46"/>
  <c r="T44" i="46" s="1"/>
  <c r="T63" i="26" s="1"/>
  <c r="U43" i="46"/>
  <c r="U44" i="46" s="1"/>
  <c r="V43" i="46"/>
  <c r="V44" i="46" s="1"/>
  <c r="W43" i="46"/>
  <c r="W44" i="46" s="1"/>
  <c r="T27" i="26" s="1"/>
  <c r="X43" i="46"/>
  <c r="X44" i="46" s="1"/>
  <c r="O223" i="26"/>
  <c r="O224" i="26"/>
  <c r="O225" i="26"/>
  <c r="O226" i="26"/>
  <c r="O227" i="26"/>
  <c r="P227" i="26" s="1"/>
  <c r="O228" i="26"/>
  <c r="P228" i="26" s="1"/>
  <c r="O229" i="26"/>
  <c r="O230" i="26"/>
  <c r="O231" i="26"/>
  <c r="P231" i="26" s="1"/>
  <c r="O232" i="26"/>
  <c r="O233" i="26"/>
  <c r="O222" i="26"/>
  <c r="AA233" i="26"/>
  <c r="AA223" i="26"/>
  <c r="AA224" i="26"/>
  <c r="AA225" i="26"/>
  <c r="AA226" i="26"/>
  <c r="AA227" i="26"/>
  <c r="AA228" i="26"/>
  <c r="AA229" i="26"/>
  <c r="AA230" i="26"/>
  <c r="AA231" i="26"/>
  <c r="AA232" i="26"/>
  <c r="AA222" i="26"/>
  <c r="D213" i="26"/>
  <c r="L6" i="72"/>
  <c r="L7" i="72" s="1"/>
  <c r="I51" i="70"/>
  <c r="I79" i="70" s="1"/>
  <c r="H51" i="70"/>
  <c r="H79" i="70" s="1"/>
  <c r="G51" i="70"/>
  <c r="G79" i="70" s="1"/>
  <c r="F51" i="70"/>
  <c r="F79" i="70" s="1"/>
  <c r="D51" i="70"/>
  <c r="D79" i="70" s="1"/>
  <c r="C51" i="70"/>
  <c r="C79" i="70" s="1"/>
  <c r="I50" i="70"/>
  <c r="I78" i="70" s="1"/>
  <c r="H50" i="70"/>
  <c r="H78" i="70" s="1"/>
  <c r="G50" i="70"/>
  <c r="G78" i="70" s="1"/>
  <c r="F50" i="70"/>
  <c r="E51" i="70"/>
  <c r="F59" i="46"/>
  <c r="F64" i="46" s="1"/>
  <c r="F8" i="46"/>
  <c r="G8" i="46"/>
  <c r="D212" i="26"/>
  <c r="O211" i="26"/>
  <c r="P211" i="26" s="1"/>
  <c r="D211" i="26"/>
  <c r="G59" i="46"/>
  <c r="G64" i="46" s="1"/>
  <c r="G6" i="46"/>
  <c r="I50" i="46" s="1"/>
  <c r="O210" i="26"/>
  <c r="P210" i="26" s="1"/>
  <c r="D210" i="26"/>
  <c r="Q219" i="26"/>
  <c r="AA210" i="26"/>
  <c r="D209" i="26"/>
  <c r="Q203" i="26"/>
  <c r="O209" i="26"/>
  <c r="P209" i="26" s="1"/>
  <c r="H36" i="46"/>
  <c r="H59" i="46"/>
  <c r="H6" i="46"/>
  <c r="J50" i="46" s="1"/>
  <c r="AA209" i="26"/>
  <c r="AA212" i="26"/>
  <c r="AA213" i="26"/>
  <c r="AA220" i="26"/>
  <c r="AA221" i="26"/>
  <c r="AA211" i="26"/>
  <c r="AA214" i="26"/>
  <c r="AA215" i="26"/>
  <c r="AA216" i="26"/>
  <c r="AA217" i="26"/>
  <c r="AA218" i="26"/>
  <c r="AA219" i="26"/>
  <c r="O212" i="26"/>
  <c r="P212" i="26" s="1"/>
  <c r="O213" i="26"/>
  <c r="P213" i="26" s="1"/>
  <c r="O214" i="26"/>
  <c r="O215" i="26"/>
  <c r="P215" i="26" s="1"/>
  <c r="O216" i="26"/>
  <c r="P216" i="26" s="1"/>
  <c r="O217" i="26"/>
  <c r="P217" i="26" s="1"/>
  <c r="O218" i="26"/>
  <c r="P218" i="26" s="1"/>
  <c r="O219" i="26"/>
  <c r="O220" i="26"/>
  <c r="P220" i="26" s="1"/>
  <c r="O221" i="26"/>
  <c r="P221" i="26" s="1"/>
  <c r="E50" i="70"/>
  <c r="E78" i="70" s="1"/>
  <c r="E49" i="70"/>
  <c r="D50" i="70"/>
  <c r="C50" i="70"/>
  <c r="C78" i="70" s="1"/>
  <c r="O7" i="26"/>
  <c r="O8" i="26"/>
  <c r="O9" i="26"/>
  <c r="O10" i="26"/>
  <c r="O11" i="26"/>
  <c r="O12" i="26"/>
  <c r="O13" i="26"/>
  <c r="O14" i="26"/>
  <c r="O15" i="26"/>
  <c r="O16" i="26"/>
  <c r="O17" i="26"/>
  <c r="O19" i="26"/>
  <c r="O20" i="26"/>
  <c r="O21" i="26"/>
  <c r="P21" i="26" s="1"/>
  <c r="O22" i="26"/>
  <c r="P22" i="26" s="1"/>
  <c r="O23" i="26"/>
  <c r="P23" i="26" s="1"/>
  <c r="O24" i="26"/>
  <c r="P24" i="26" s="1"/>
  <c r="O25" i="26"/>
  <c r="P25" i="26" s="1"/>
  <c r="O26" i="26"/>
  <c r="O27" i="26"/>
  <c r="O28" i="26"/>
  <c r="P28" i="26" s="1"/>
  <c r="O29" i="26"/>
  <c r="P29" i="26" s="1"/>
  <c r="O31" i="26"/>
  <c r="O32" i="26"/>
  <c r="P32" i="26" s="1"/>
  <c r="O33" i="26"/>
  <c r="P33" i="26" s="1"/>
  <c r="O34" i="26"/>
  <c r="P34" i="26" s="1"/>
  <c r="O35" i="26"/>
  <c r="O36" i="26"/>
  <c r="O37" i="26"/>
  <c r="P37" i="26" s="1"/>
  <c r="O38" i="26"/>
  <c r="P38" i="26" s="1"/>
  <c r="O39" i="26"/>
  <c r="O40" i="26"/>
  <c r="P40" i="26" s="1"/>
  <c r="O41" i="26"/>
  <c r="P41" i="26" s="1"/>
  <c r="O43" i="26"/>
  <c r="P43" i="26" s="1"/>
  <c r="O44" i="26"/>
  <c r="P44" i="26" s="1"/>
  <c r="O45" i="26"/>
  <c r="P45" i="26" s="1"/>
  <c r="O46" i="26"/>
  <c r="O47" i="26"/>
  <c r="P47" i="26" s="1"/>
  <c r="O48" i="26"/>
  <c r="P48" i="26" s="1"/>
  <c r="O49" i="26"/>
  <c r="P49" i="26" s="1"/>
  <c r="O50" i="26"/>
  <c r="P50" i="26" s="1"/>
  <c r="O51" i="26"/>
  <c r="P51" i="26" s="1"/>
  <c r="O52" i="26"/>
  <c r="O53" i="26"/>
  <c r="P53" i="26" s="1"/>
  <c r="O55" i="26"/>
  <c r="P55" i="26" s="1"/>
  <c r="O56" i="26"/>
  <c r="O57" i="26"/>
  <c r="P57" i="26" s="1"/>
  <c r="O58" i="26"/>
  <c r="P58" i="26" s="1"/>
  <c r="O59" i="26"/>
  <c r="P59" i="26" s="1"/>
  <c r="O60" i="26"/>
  <c r="P60" i="26" s="1"/>
  <c r="O61" i="26"/>
  <c r="P61" i="26" s="1"/>
  <c r="O62" i="26"/>
  <c r="P62" i="26" s="1"/>
  <c r="O63" i="26"/>
  <c r="P63" i="26" s="1"/>
  <c r="O64" i="26"/>
  <c r="O65" i="26"/>
  <c r="P65" i="26" s="1"/>
  <c r="O67" i="26"/>
  <c r="P67" i="26" s="1"/>
  <c r="O68" i="26"/>
  <c r="P68" i="26" s="1"/>
  <c r="O69" i="26"/>
  <c r="O70" i="26"/>
  <c r="P70" i="26" s="1"/>
  <c r="O71" i="26"/>
  <c r="P71" i="26" s="1"/>
  <c r="O72" i="26"/>
  <c r="O73" i="26"/>
  <c r="O74" i="26"/>
  <c r="P74" i="26" s="1"/>
  <c r="O75" i="26"/>
  <c r="P75" i="26" s="1"/>
  <c r="O76" i="26"/>
  <c r="P76" i="26" s="1"/>
  <c r="O77" i="26"/>
  <c r="P77" i="26" s="1"/>
  <c r="O79" i="26"/>
  <c r="P79" i="26" s="1"/>
  <c r="O80" i="26"/>
  <c r="O81" i="26"/>
  <c r="P81" i="26" s="1"/>
  <c r="O82" i="26"/>
  <c r="P82" i="26" s="1"/>
  <c r="O83" i="26"/>
  <c r="P83" i="26" s="1"/>
  <c r="O84" i="26"/>
  <c r="O85" i="26"/>
  <c r="O86" i="26"/>
  <c r="P86" i="26" s="1"/>
  <c r="O87" i="26"/>
  <c r="P87" i="26" s="1"/>
  <c r="O88" i="26"/>
  <c r="O89" i="26"/>
  <c r="P89" i="26" s="1"/>
  <c r="O91" i="26"/>
  <c r="P91" i="26" s="1"/>
  <c r="O92" i="26"/>
  <c r="P92" i="26" s="1"/>
  <c r="O93" i="26"/>
  <c r="P93" i="26" s="1"/>
  <c r="O94" i="26"/>
  <c r="P94" i="26" s="1"/>
  <c r="O95" i="26"/>
  <c r="O96" i="26"/>
  <c r="P96" i="26" s="1"/>
  <c r="O97" i="26"/>
  <c r="O98" i="26"/>
  <c r="P98" i="26" s="1"/>
  <c r="O99" i="26"/>
  <c r="P99" i="26" s="1"/>
  <c r="O100" i="26"/>
  <c r="P100" i="26" s="1"/>
  <c r="O101" i="26"/>
  <c r="P101" i="26" s="1"/>
  <c r="O103" i="26"/>
  <c r="P103" i="26" s="1"/>
  <c r="O104" i="26"/>
  <c r="P104" i="26" s="1"/>
  <c r="O105" i="26"/>
  <c r="O106" i="26"/>
  <c r="P106" i="26" s="1"/>
  <c r="O107" i="26"/>
  <c r="P107" i="26" s="1"/>
  <c r="O108" i="26"/>
  <c r="P108" i="26" s="1"/>
  <c r="O109" i="26"/>
  <c r="O110" i="26"/>
  <c r="P110" i="26" s="1"/>
  <c r="O111" i="26"/>
  <c r="O112" i="26"/>
  <c r="O113" i="26"/>
  <c r="P113" i="26" s="1"/>
  <c r="O115" i="26"/>
  <c r="O116" i="26"/>
  <c r="O117" i="26"/>
  <c r="P117" i="26" s="1"/>
  <c r="O118" i="26"/>
  <c r="P118" i="26" s="1"/>
  <c r="O119" i="26"/>
  <c r="P119" i="26" s="1"/>
  <c r="O120" i="26"/>
  <c r="O121" i="26"/>
  <c r="P121" i="26" s="1"/>
  <c r="O122" i="26"/>
  <c r="O123" i="26"/>
  <c r="O124" i="26"/>
  <c r="O125" i="26"/>
  <c r="P125" i="26" s="1"/>
  <c r="O127" i="26"/>
  <c r="P127" i="26" s="1"/>
  <c r="O128" i="26"/>
  <c r="O129" i="26"/>
  <c r="P129" i="26" s="1"/>
  <c r="O130" i="26"/>
  <c r="P130" i="26" s="1"/>
  <c r="O131" i="26"/>
  <c r="O132" i="26"/>
  <c r="P132" i="26" s="1"/>
  <c r="O133" i="26"/>
  <c r="P133" i="26" s="1"/>
  <c r="O134" i="26"/>
  <c r="P134" i="26" s="1"/>
  <c r="O135" i="26"/>
  <c r="O136" i="26"/>
  <c r="P136" i="26" s="1"/>
  <c r="O137" i="26"/>
  <c r="P137" i="26" s="1"/>
  <c r="O139" i="26"/>
  <c r="P139" i="26" s="1"/>
  <c r="O140" i="26"/>
  <c r="O141" i="26"/>
  <c r="P141" i="26" s="1"/>
  <c r="O142" i="26"/>
  <c r="O143" i="26"/>
  <c r="P143" i="26" s="1"/>
  <c r="O144" i="26"/>
  <c r="O145" i="26"/>
  <c r="P145" i="26" s="1"/>
  <c r="O146" i="26"/>
  <c r="O147" i="26"/>
  <c r="P147" i="26" s="1"/>
  <c r="O148" i="26"/>
  <c r="O149" i="26"/>
  <c r="P149" i="26" s="1"/>
  <c r="O151" i="26"/>
  <c r="O152" i="26"/>
  <c r="P152" i="26" s="1"/>
  <c r="O153" i="26"/>
  <c r="O154" i="26"/>
  <c r="P154" i="26" s="1"/>
  <c r="O155" i="26"/>
  <c r="O156" i="26"/>
  <c r="P156" i="26" s="1"/>
  <c r="O157" i="26"/>
  <c r="O158" i="26"/>
  <c r="P158" i="26" s="1"/>
  <c r="O159" i="26"/>
  <c r="P159" i="26" s="1"/>
  <c r="O160" i="26"/>
  <c r="P160" i="26" s="1"/>
  <c r="O161" i="26"/>
  <c r="P161" i="26" s="1"/>
  <c r="O163" i="26"/>
  <c r="P163" i="26" s="1"/>
  <c r="O164" i="26"/>
  <c r="P164" i="26" s="1"/>
  <c r="O165" i="26"/>
  <c r="P165" i="26" s="1"/>
  <c r="O166" i="26"/>
  <c r="O167" i="26"/>
  <c r="O168" i="26"/>
  <c r="P168" i="26" s="1"/>
  <c r="O169" i="26"/>
  <c r="P169" i="26" s="1"/>
  <c r="O170" i="26"/>
  <c r="O171" i="26"/>
  <c r="P171" i="26" s="1"/>
  <c r="O172" i="26"/>
  <c r="P172" i="26" s="1"/>
  <c r="O173" i="26"/>
  <c r="P173" i="26" s="1"/>
  <c r="O175" i="26"/>
  <c r="P175" i="26" s="1"/>
  <c r="O176" i="26"/>
  <c r="O177" i="26"/>
  <c r="P177" i="26" s="1"/>
  <c r="O178" i="26"/>
  <c r="P178" i="26" s="1"/>
  <c r="O179" i="26"/>
  <c r="P179" i="26" s="1"/>
  <c r="O180" i="26"/>
  <c r="O181" i="26"/>
  <c r="P181" i="26" s="1"/>
  <c r="O182" i="26"/>
  <c r="P182" i="26" s="1"/>
  <c r="O183" i="26"/>
  <c r="P183" i="26" s="1"/>
  <c r="O184" i="26"/>
  <c r="P184" i="26" s="1"/>
  <c r="O185" i="26"/>
  <c r="O187" i="26"/>
  <c r="P187" i="26" s="1"/>
  <c r="O188" i="26"/>
  <c r="P188" i="26" s="1"/>
  <c r="O189" i="26"/>
  <c r="O190" i="26"/>
  <c r="O191" i="26"/>
  <c r="P191" i="26" s="1"/>
  <c r="O192" i="26"/>
  <c r="P192" i="26" s="1"/>
  <c r="O193" i="26"/>
  <c r="P193" i="26" s="1"/>
  <c r="O194" i="26"/>
  <c r="O195" i="26"/>
  <c r="P195" i="26" s="1"/>
  <c r="O196" i="26"/>
  <c r="P196" i="26" s="1"/>
  <c r="O197" i="26"/>
  <c r="P197" i="26" s="1"/>
  <c r="O199" i="26"/>
  <c r="P199" i="26" s="1"/>
  <c r="O200" i="26"/>
  <c r="P200" i="26" s="1"/>
  <c r="O201" i="26"/>
  <c r="P201" i="26" s="1"/>
  <c r="O202" i="26"/>
  <c r="P202" i="26" s="1"/>
  <c r="O203" i="26"/>
  <c r="O204" i="26"/>
  <c r="P204" i="26" s="1"/>
  <c r="O205" i="26"/>
  <c r="P205" i="26" s="1"/>
  <c r="O206" i="26"/>
  <c r="P206" i="26" s="1"/>
  <c r="O207" i="26"/>
  <c r="O208" i="26"/>
  <c r="P208" i="26" s="1"/>
  <c r="D171" i="26"/>
  <c r="M6" i="72"/>
  <c r="M7" i="72" s="1"/>
  <c r="M8" i="72" s="1"/>
  <c r="M9" i="72" s="1"/>
  <c r="M10" i="72" s="1"/>
  <c r="M11" i="72" s="1"/>
  <c r="M12" i="72" s="1"/>
  <c r="M13" i="72" s="1"/>
  <c r="M14" i="72" s="1"/>
  <c r="M15" i="72" s="1"/>
  <c r="M16" i="72" s="1"/>
  <c r="M17" i="72" s="1"/>
  <c r="M18" i="72" s="1"/>
  <c r="M19" i="72" s="1"/>
  <c r="M20" i="72" s="1"/>
  <c r="M21" i="72" s="1"/>
  <c r="M22" i="72" s="1"/>
  <c r="M23" i="72" s="1"/>
  <c r="M24" i="72" s="1"/>
  <c r="M25" i="72" s="1"/>
  <c r="M26" i="72" s="1"/>
  <c r="M27" i="72" s="1"/>
  <c r="N6" i="72"/>
  <c r="N7" i="72" s="1"/>
  <c r="N8" i="72" s="1"/>
  <c r="N9" i="72" s="1"/>
  <c r="N10" i="72" s="1"/>
  <c r="N11" i="72" s="1"/>
  <c r="N12" i="72" s="1"/>
  <c r="N13" i="72" s="1"/>
  <c r="N14" i="72" s="1"/>
  <c r="N15" i="72" s="1"/>
  <c r="N16" i="72" s="1"/>
  <c r="N17" i="72" s="1"/>
  <c r="N18" i="72" s="1"/>
  <c r="N19" i="72" s="1"/>
  <c r="N20" i="72" s="1"/>
  <c r="N21" i="72" s="1"/>
  <c r="N22" i="72" s="1"/>
  <c r="N23" i="72" s="1"/>
  <c r="N24" i="72" s="1"/>
  <c r="N25" i="72" s="1"/>
  <c r="N26" i="72" s="1"/>
  <c r="N27" i="72" s="1"/>
  <c r="O6" i="72"/>
  <c r="O7" i="72" s="1"/>
  <c r="O8" i="72" s="1"/>
  <c r="O9" i="72" s="1"/>
  <c r="O10" i="72" s="1"/>
  <c r="O11" i="72" s="1"/>
  <c r="O12" i="72" s="1"/>
  <c r="O13" i="72" s="1"/>
  <c r="O14" i="72" s="1"/>
  <c r="O15" i="72" s="1"/>
  <c r="O16" i="72" s="1"/>
  <c r="O17" i="72" s="1"/>
  <c r="O18" i="72" s="1"/>
  <c r="O19" i="72" s="1"/>
  <c r="O20" i="72" s="1"/>
  <c r="O21" i="72" s="1"/>
  <c r="O22" i="72" s="1"/>
  <c r="O23" i="72" s="1"/>
  <c r="O24" i="72" s="1"/>
  <c r="O25" i="72" s="1"/>
  <c r="O26" i="72" s="1"/>
  <c r="O27" i="72" s="1"/>
  <c r="P6" i="72"/>
  <c r="P7" i="72" s="1"/>
  <c r="P8" i="72" s="1"/>
  <c r="P9" i="72" s="1"/>
  <c r="P10" i="72" s="1"/>
  <c r="P11" i="72" s="1"/>
  <c r="P12" i="72" s="1"/>
  <c r="P13" i="72" s="1"/>
  <c r="P14" i="72" s="1"/>
  <c r="P15" i="72" s="1"/>
  <c r="P16" i="72" s="1"/>
  <c r="P17" i="72" s="1"/>
  <c r="P18" i="72" s="1"/>
  <c r="P19" i="72" s="1"/>
  <c r="P20" i="72" s="1"/>
  <c r="P21" i="72" s="1"/>
  <c r="P22" i="72" s="1"/>
  <c r="P23" i="72" s="1"/>
  <c r="P24" i="72" s="1"/>
  <c r="P25" i="72" s="1"/>
  <c r="P26" i="72" s="1"/>
  <c r="P27" i="72" s="1"/>
  <c r="Q6" i="72"/>
  <c r="Q7" i="72" s="1"/>
  <c r="Q8" i="72" s="1"/>
  <c r="Q9" i="72" s="1"/>
  <c r="Q10" i="72" s="1"/>
  <c r="Q11" i="72" s="1"/>
  <c r="Q12" i="72" s="1"/>
  <c r="Q13" i="72" s="1"/>
  <c r="Q14" i="72" s="1"/>
  <c r="Q15" i="72" s="1"/>
  <c r="Q16" i="72" s="1"/>
  <c r="Q17" i="72" s="1"/>
  <c r="Q18" i="72" s="1"/>
  <c r="Q19" i="72" s="1"/>
  <c r="Q20" i="72" s="1"/>
  <c r="Q21" i="72" s="1"/>
  <c r="Q22" i="72" s="1"/>
  <c r="Q23" i="72" s="1"/>
  <c r="Q24" i="72" s="1"/>
  <c r="Q25" i="72" s="1"/>
  <c r="K6" i="72"/>
  <c r="K7" i="72" s="1"/>
  <c r="I49" i="70"/>
  <c r="H49" i="70"/>
  <c r="G49" i="70"/>
  <c r="F49" i="70"/>
  <c r="D49" i="70"/>
  <c r="C49" i="70"/>
  <c r="AA199" i="26"/>
  <c r="AA200" i="26"/>
  <c r="AA201" i="26"/>
  <c r="AA202" i="26"/>
  <c r="AA203" i="26"/>
  <c r="AA204" i="26"/>
  <c r="AA205" i="26"/>
  <c r="AA206" i="26"/>
  <c r="AA207" i="26"/>
  <c r="AA208" i="26"/>
  <c r="AA198" i="26"/>
  <c r="D196" i="26"/>
  <c r="D197" i="26"/>
  <c r="D198" i="26"/>
  <c r="D199" i="26"/>
  <c r="D200" i="26"/>
  <c r="D201" i="26"/>
  <c r="D202" i="26"/>
  <c r="D203" i="26"/>
  <c r="D204" i="26"/>
  <c r="D205" i="26"/>
  <c r="D206" i="26"/>
  <c r="D207" i="26"/>
  <c r="D208" i="26"/>
  <c r="O198" i="26"/>
  <c r="B77" i="70"/>
  <c r="H8" i="46"/>
  <c r="D195" i="26"/>
  <c r="D194" i="26"/>
  <c r="D193" i="26"/>
  <c r="D192" i="26"/>
  <c r="D191" i="26"/>
  <c r="D190" i="26"/>
  <c r="I59" i="46"/>
  <c r="D189" i="26"/>
  <c r="D188" i="26"/>
  <c r="D187" i="26"/>
  <c r="D186" i="26"/>
  <c r="Q162" i="26"/>
  <c r="Q187" i="26"/>
  <c r="D185" i="26"/>
  <c r="D184" i="26"/>
  <c r="D183" i="26"/>
  <c r="AA187" i="26"/>
  <c r="AA188" i="26"/>
  <c r="AA189" i="26"/>
  <c r="AA190" i="26"/>
  <c r="AA191" i="26"/>
  <c r="AA192" i="26"/>
  <c r="AA193" i="26"/>
  <c r="AA194" i="26"/>
  <c r="AA195" i="26"/>
  <c r="AA196" i="26"/>
  <c r="AA197" i="26"/>
  <c r="AA186" i="26"/>
  <c r="O186" i="26"/>
  <c r="P186" i="26" s="1"/>
  <c r="B75" i="70"/>
  <c r="B76" i="70"/>
  <c r="H48" i="70"/>
  <c r="I48" i="70"/>
  <c r="G48" i="70"/>
  <c r="F48" i="70"/>
  <c r="E48" i="70"/>
  <c r="D48" i="70"/>
  <c r="C48" i="70"/>
  <c r="I8" i="46"/>
  <c r="I6" i="46"/>
  <c r="K50" i="46" s="1"/>
  <c r="D182" i="26"/>
  <c r="D181" i="26"/>
  <c r="D180" i="26"/>
  <c r="D179" i="26"/>
  <c r="D178" i="26"/>
  <c r="K8" i="46"/>
  <c r="J8" i="46"/>
  <c r="D177" i="26"/>
  <c r="D176" i="26"/>
  <c r="D175" i="26"/>
  <c r="D174" i="26"/>
  <c r="D173" i="26"/>
  <c r="D172" i="26"/>
  <c r="D170" i="26"/>
  <c r="D169" i="26"/>
  <c r="D168" i="26"/>
  <c r="D167" i="26"/>
  <c r="J45" i="70"/>
  <c r="J44" i="70"/>
  <c r="J16" i="70" s="1"/>
  <c r="J43" i="70"/>
  <c r="P36" i="46"/>
  <c r="S105" i="26" s="1"/>
  <c r="Q36" i="46"/>
  <c r="S90" i="26" s="1"/>
  <c r="J39" i="70"/>
  <c r="J38" i="70"/>
  <c r="U36" i="46"/>
  <c r="V36" i="46"/>
  <c r="W36" i="46"/>
  <c r="S22" i="26" s="1"/>
  <c r="J33" i="70"/>
  <c r="K36" i="46"/>
  <c r="S165" i="26" s="1"/>
  <c r="J47" i="70"/>
  <c r="D166" i="26"/>
  <c r="O174" i="26"/>
  <c r="AA175" i="26"/>
  <c r="AA176" i="26"/>
  <c r="AA177" i="26"/>
  <c r="AA178" i="26"/>
  <c r="AA179" i="26"/>
  <c r="AA180" i="26"/>
  <c r="AA181" i="26"/>
  <c r="AA182" i="26"/>
  <c r="AA183" i="26"/>
  <c r="AA184" i="26"/>
  <c r="AA185" i="26"/>
  <c r="AA174" i="26"/>
  <c r="I47" i="70"/>
  <c r="H47" i="70"/>
  <c r="G47" i="70"/>
  <c r="F47" i="70"/>
  <c r="E47" i="70"/>
  <c r="E46" i="70"/>
  <c r="D47" i="70"/>
  <c r="D46" i="70"/>
  <c r="C47" i="70"/>
  <c r="C46" i="70"/>
  <c r="J59" i="46"/>
  <c r="J64" i="46" s="1"/>
  <c r="Q177" i="26"/>
  <c r="J6" i="46"/>
  <c r="L50" i="46" s="1"/>
  <c r="D165" i="26"/>
  <c r="D164" i="26"/>
  <c r="D163" i="26"/>
  <c r="D162" i="26"/>
  <c r="AA173" i="26"/>
  <c r="AA172" i="26"/>
  <c r="AA171" i="26"/>
  <c r="AA170" i="26"/>
  <c r="AA169" i="26"/>
  <c r="AA168" i="26"/>
  <c r="AA167" i="26"/>
  <c r="AA166" i="26"/>
  <c r="AA165" i="26"/>
  <c r="AA164" i="26"/>
  <c r="AA163" i="26"/>
  <c r="AA162" i="26"/>
  <c r="O162" i="26"/>
  <c r="P162" i="26" s="1"/>
  <c r="AA161" i="26"/>
  <c r="D161" i="26"/>
  <c r="AA160" i="26"/>
  <c r="D160" i="26"/>
  <c r="AA159" i="26"/>
  <c r="D159" i="26"/>
  <c r="AA158" i="26"/>
  <c r="D158" i="26"/>
  <c r="AA157" i="26"/>
  <c r="D157" i="26"/>
  <c r="AA156" i="26"/>
  <c r="D156" i="26"/>
  <c r="AA155" i="26"/>
  <c r="D155" i="26"/>
  <c r="AA154" i="26"/>
  <c r="D154" i="26"/>
  <c r="AA153" i="26"/>
  <c r="D153" i="26"/>
  <c r="AA152" i="26"/>
  <c r="D152" i="26"/>
  <c r="AA151" i="26"/>
  <c r="D151" i="26"/>
  <c r="AA150" i="26"/>
  <c r="O150" i="26"/>
  <c r="P150" i="26" s="1"/>
  <c r="D150" i="26"/>
  <c r="AA149" i="26"/>
  <c r="D149" i="26"/>
  <c r="AA148" i="26"/>
  <c r="D148" i="26"/>
  <c r="AA147" i="26"/>
  <c r="D147" i="26"/>
  <c r="AA146" i="26"/>
  <c r="D146" i="26"/>
  <c r="AA145" i="26"/>
  <c r="D145" i="26"/>
  <c r="AA144" i="26"/>
  <c r="D144" i="26"/>
  <c r="AA143" i="26"/>
  <c r="D143" i="26"/>
  <c r="AA142" i="26"/>
  <c r="D142" i="26"/>
  <c r="AA141" i="26"/>
  <c r="D141" i="26"/>
  <c r="AA140" i="26"/>
  <c r="D140" i="26"/>
  <c r="AA139" i="26"/>
  <c r="D139" i="26"/>
  <c r="AA138" i="26"/>
  <c r="O138" i="26"/>
  <c r="P138" i="26" s="1"/>
  <c r="D138" i="26"/>
  <c r="AA137" i="26"/>
  <c r="D137" i="26"/>
  <c r="AA136" i="26"/>
  <c r="D136" i="26"/>
  <c r="AA135" i="26"/>
  <c r="D135" i="26"/>
  <c r="AA134" i="26"/>
  <c r="D134" i="26"/>
  <c r="AA133" i="26"/>
  <c r="D133" i="26"/>
  <c r="AA132" i="26"/>
  <c r="D132" i="26"/>
  <c r="AA131" i="26"/>
  <c r="D131" i="26"/>
  <c r="AA130" i="26"/>
  <c r="D130" i="26"/>
  <c r="AA129" i="26"/>
  <c r="D129" i="26"/>
  <c r="AA128" i="26"/>
  <c r="D128" i="26"/>
  <c r="AA127" i="26"/>
  <c r="D127" i="26"/>
  <c r="AA126" i="26"/>
  <c r="O126" i="26"/>
  <c r="P126" i="26" s="1"/>
  <c r="D126" i="26"/>
  <c r="AA125" i="26"/>
  <c r="D125" i="26"/>
  <c r="AA124" i="26"/>
  <c r="D124" i="26"/>
  <c r="AA123" i="26"/>
  <c r="D123" i="26"/>
  <c r="AA122" i="26"/>
  <c r="D122" i="26"/>
  <c r="AA121" i="26"/>
  <c r="D121" i="26"/>
  <c r="AA120" i="26"/>
  <c r="D120" i="26"/>
  <c r="AA119" i="26"/>
  <c r="D119" i="26"/>
  <c r="AA118" i="26"/>
  <c r="D118" i="26"/>
  <c r="AA117" i="26"/>
  <c r="D117" i="26"/>
  <c r="AA116" i="26"/>
  <c r="D116" i="26"/>
  <c r="AA115" i="26"/>
  <c r="D115" i="26"/>
  <c r="AA114" i="26"/>
  <c r="O114" i="26"/>
  <c r="P114" i="26" s="1"/>
  <c r="D114" i="26"/>
  <c r="AA113" i="26"/>
  <c r="D113" i="26"/>
  <c r="AA112" i="26"/>
  <c r="D112" i="26"/>
  <c r="AA111" i="26"/>
  <c r="D111" i="26"/>
  <c r="AA110" i="26"/>
  <c r="D110" i="26"/>
  <c r="AA109" i="26"/>
  <c r="D109" i="26"/>
  <c r="AA108" i="26"/>
  <c r="D108" i="26"/>
  <c r="AA107" i="26"/>
  <c r="D107" i="26"/>
  <c r="AA106" i="26"/>
  <c r="D106" i="26"/>
  <c r="AA105" i="26"/>
  <c r="D105" i="26"/>
  <c r="AA104" i="26"/>
  <c r="D104" i="26"/>
  <c r="AA103" i="26"/>
  <c r="D103" i="26"/>
  <c r="AA102" i="26"/>
  <c r="O102" i="26"/>
  <c r="P102" i="26" s="1"/>
  <c r="D102" i="26"/>
  <c r="AA101" i="26"/>
  <c r="D101" i="26"/>
  <c r="AA100" i="26"/>
  <c r="D100" i="26"/>
  <c r="AA99" i="26"/>
  <c r="D99" i="26"/>
  <c r="AA98" i="26"/>
  <c r="D98" i="26"/>
  <c r="AA97" i="26"/>
  <c r="D97" i="26"/>
  <c r="AA96" i="26"/>
  <c r="D96" i="26"/>
  <c r="AA95" i="26"/>
  <c r="D95" i="26"/>
  <c r="AA94" i="26"/>
  <c r="D94" i="26"/>
  <c r="AA93" i="26"/>
  <c r="D93" i="26"/>
  <c r="AA92" i="26"/>
  <c r="D92" i="26"/>
  <c r="AA91" i="26"/>
  <c r="D91" i="26"/>
  <c r="AA90" i="26"/>
  <c r="O90" i="26"/>
  <c r="D90" i="26"/>
  <c r="AA89" i="26"/>
  <c r="D89" i="26"/>
  <c r="AA88" i="26"/>
  <c r="D88" i="26"/>
  <c r="AA87" i="26"/>
  <c r="D87" i="26"/>
  <c r="AA86" i="26"/>
  <c r="D86" i="26"/>
  <c r="AA85" i="26"/>
  <c r="D85" i="26"/>
  <c r="AA84" i="26"/>
  <c r="D84" i="26"/>
  <c r="AA83" i="26"/>
  <c r="D83" i="26"/>
  <c r="AA82" i="26"/>
  <c r="D82" i="26"/>
  <c r="AA81" i="26"/>
  <c r="D81" i="26"/>
  <c r="AA80" i="26"/>
  <c r="D80" i="26"/>
  <c r="AA79" i="26"/>
  <c r="D79" i="26"/>
  <c r="AA78" i="26"/>
  <c r="O78" i="26"/>
  <c r="P78" i="26" s="1"/>
  <c r="D78" i="26"/>
  <c r="AA77" i="26"/>
  <c r="D77" i="26"/>
  <c r="AA76" i="26"/>
  <c r="D76" i="26"/>
  <c r="AA75" i="26"/>
  <c r="D75" i="26"/>
  <c r="AA74" i="26"/>
  <c r="D74" i="26"/>
  <c r="AA73" i="26"/>
  <c r="D73" i="26"/>
  <c r="AA72" i="26"/>
  <c r="D72" i="26"/>
  <c r="AA71" i="26"/>
  <c r="D71" i="26"/>
  <c r="AA70" i="26"/>
  <c r="D70" i="26"/>
  <c r="AA69" i="26"/>
  <c r="D69" i="26"/>
  <c r="AA68" i="26"/>
  <c r="D68" i="26"/>
  <c r="AA67" i="26"/>
  <c r="D67" i="26"/>
  <c r="AA66" i="26"/>
  <c r="O66" i="26"/>
  <c r="P66" i="26" s="1"/>
  <c r="D66" i="26"/>
  <c r="AA65" i="26"/>
  <c r="D65" i="26"/>
  <c r="AA64" i="26"/>
  <c r="D64" i="26"/>
  <c r="AA63" i="26"/>
  <c r="D63" i="26"/>
  <c r="AA62" i="26"/>
  <c r="D62" i="26"/>
  <c r="AA61" i="26"/>
  <c r="D61" i="26"/>
  <c r="AA60" i="26"/>
  <c r="D60" i="26"/>
  <c r="AA59" i="26"/>
  <c r="D59" i="26"/>
  <c r="AA58" i="26"/>
  <c r="D58" i="26"/>
  <c r="AA57" i="26"/>
  <c r="D57" i="26"/>
  <c r="AA56" i="26"/>
  <c r="D56" i="26"/>
  <c r="AA55" i="26"/>
  <c r="D55" i="26"/>
  <c r="AA54" i="26"/>
  <c r="O54" i="26"/>
  <c r="P54" i="26" s="1"/>
  <c r="D54" i="26"/>
  <c r="AA53" i="26"/>
  <c r="D53" i="26"/>
  <c r="AA52" i="26"/>
  <c r="D52" i="26"/>
  <c r="AA51" i="26"/>
  <c r="D51" i="26"/>
  <c r="AA50" i="26"/>
  <c r="D50" i="26"/>
  <c r="AA49" i="26"/>
  <c r="D49" i="26"/>
  <c r="AA48" i="26"/>
  <c r="D48" i="26"/>
  <c r="AA47" i="26"/>
  <c r="D47" i="26"/>
  <c r="AA46" i="26"/>
  <c r="D46" i="26"/>
  <c r="AA45" i="26"/>
  <c r="D45" i="26"/>
  <c r="AA44" i="26"/>
  <c r="D44" i="26"/>
  <c r="AA43" i="26"/>
  <c r="D43" i="26"/>
  <c r="AA42" i="26"/>
  <c r="O42" i="26"/>
  <c r="P42" i="26" s="1"/>
  <c r="D42" i="26"/>
  <c r="AA41" i="26"/>
  <c r="D41" i="26"/>
  <c r="AA40" i="26"/>
  <c r="D40" i="26"/>
  <c r="AA39" i="26"/>
  <c r="D39" i="26"/>
  <c r="AA38" i="26"/>
  <c r="D38" i="26"/>
  <c r="AA37" i="26"/>
  <c r="D37" i="26"/>
  <c r="AA36" i="26"/>
  <c r="D36" i="26"/>
  <c r="AA35" i="26"/>
  <c r="D35" i="26"/>
  <c r="AA34" i="26"/>
  <c r="D34" i="26"/>
  <c r="AA33" i="26"/>
  <c r="D33" i="26"/>
  <c r="AA32" i="26"/>
  <c r="D32" i="26"/>
  <c r="AA31" i="26"/>
  <c r="D31" i="26"/>
  <c r="AA30" i="26"/>
  <c r="O30" i="26"/>
  <c r="P30" i="26" s="1"/>
  <c r="D30" i="26"/>
  <c r="AA29" i="26"/>
  <c r="D29" i="26"/>
  <c r="AA28" i="26"/>
  <c r="D28" i="26"/>
  <c r="AA27" i="26"/>
  <c r="D27" i="26"/>
  <c r="AA26" i="26"/>
  <c r="D26" i="26"/>
  <c r="AA25" i="26"/>
  <c r="D25" i="26"/>
  <c r="AA24" i="26"/>
  <c r="D24" i="26"/>
  <c r="AA23" i="26"/>
  <c r="D23" i="26"/>
  <c r="AA22" i="26"/>
  <c r="D22" i="26"/>
  <c r="AA21" i="26"/>
  <c r="D21" i="26"/>
  <c r="AA20" i="26"/>
  <c r="D20" i="26"/>
  <c r="AA19" i="26"/>
  <c r="D19" i="26"/>
  <c r="AA18" i="26"/>
  <c r="O18" i="26"/>
  <c r="P18" i="26" s="1"/>
  <c r="D18" i="26"/>
  <c r="AA17" i="26"/>
  <c r="D17" i="26"/>
  <c r="AA16" i="26"/>
  <c r="D16" i="26"/>
  <c r="AA15" i="26"/>
  <c r="D15" i="26"/>
  <c r="AA14" i="26"/>
  <c r="D14" i="26"/>
  <c r="AA13" i="26"/>
  <c r="D13" i="26"/>
  <c r="AA12" i="26"/>
  <c r="D12" i="26"/>
  <c r="AA11" i="26"/>
  <c r="D11" i="26"/>
  <c r="AA10" i="26"/>
  <c r="D10" i="26"/>
  <c r="AA9" i="26"/>
  <c r="D9" i="26"/>
  <c r="AA8" i="26"/>
  <c r="D8" i="26"/>
  <c r="AA7" i="26"/>
  <c r="D7" i="26"/>
  <c r="AA6" i="26"/>
  <c r="O6" i="26"/>
  <c r="P14" i="26" s="1"/>
  <c r="D6" i="26"/>
  <c r="B74" i="70"/>
  <c r="B73" i="70"/>
  <c r="B72" i="70"/>
  <c r="B71" i="70"/>
  <c r="B70" i="70"/>
  <c r="B69" i="70"/>
  <c r="B68" i="70"/>
  <c r="B67" i="70"/>
  <c r="B66" i="70"/>
  <c r="B65" i="70"/>
  <c r="B64" i="70"/>
  <c r="B63" i="70"/>
  <c r="B62" i="70"/>
  <c r="B61" i="70"/>
  <c r="I46" i="70"/>
  <c r="H46" i="70"/>
  <c r="G46" i="70"/>
  <c r="F46" i="70"/>
  <c r="I45" i="70"/>
  <c r="H45" i="70"/>
  <c r="G45" i="70"/>
  <c r="F45" i="70"/>
  <c r="E45" i="70"/>
  <c r="D45" i="70"/>
  <c r="C45" i="70"/>
  <c r="I44" i="70"/>
  <c r="H44" i="70"/>
  <c r="G44" i="70"/>
  <c r="F44" i="70"/>
  <c r="E44" i="70"/>
  <c r="D44" i="70"/>
  <c r="C44" i="70"/>
  <c r="I43" i="70"/>
  <c r="H43" i="70"/>
  <c r="G43" i="70"/>
  <c r="F43" i="70"/>
  <c r="E43" i="70"/>
  <c r="D43" i="70"/>
  <c r="C43" i="70"/>
  <c r="I42" i="70"/>
  <c r="H42" i="70"/>
  <c r="G42" i="70"/>
  <c r="F42" i="70"/>
  <c r="E42" i="70"/>
  <c r="D42" i="70"/>
  <c r="C42" i="70"/>
  <c r="I41" i="70"/>
  <c r="H41" i="70"/>
  <c r="G41" i="70"/>
  <c r="F41" i="70"/>
  <c r="E41" i="70"/>
  <c r="D41" i="70"/>
  <c r="C41" i="70"/>
  <c r="I40" i="70"/>
  <c r="H40" i="70"/>
  <c r="G40" i="70"/>
  <c r="F40" i="70"/>
  <c r="E40" i="70"/>
  <c r="D40" i="70"/>
  <c r="C40" i="70"/>
  <c r="I39" i="70"/>
  <c r="H39" i="70"/>
  <c r="G39" i="70"/>
  <c r="F39" i="70"/>
  <c r="E39" i="70"/>
  <c r="D39" i="70"/>
  <c r="C39" i="70"/>
  <c r="I38" i="70"/>
  <c r="H38" i="70"/>
  <c r="G38" i="70"/>
  <c r="F38" i="70"/>
  <c r="E38" i="70"/>
  <c r="D38" i="70"/>
  <c r="C38" i="70"/>
  <c r="I37" i="70"/>
  <c r="H37" i="70"/>
  <c r="G37" i="70"/>
  <c r="F37" i="70"/>
  <c r="E37" i="70"/>
  <c r="D37" i="70"/>
  <c r="C37" i="70"/>
  <c r="I36" i="70"/>
  <c r="H36" i="70"/>
  <c r="G36" i="70"/>
  <c r="F36" i="70"/>
  <c r="E36" i="70"/>
  <c r="D36" i="70"/>
  <c r="C36" i="70"/>
  <c r="I35" i="70"/>
  <c r="H35" i="70"/>
  <c r="G35" i="70"/>
  <c r="F35" i="70"/>
  <c r="E35" i="70"/>
  <c r="D35" i="70"/>
  <c r="C35" i="70"/>
  <c r="I34" i="70"/>
  <c r="H34" i="70"/>
  <c r="G34" i="70"/>
  <c r="F34" i="70"/>
  <c r="E34" i="70"/>
  <c r="D34" i="70"/>
  <c r="C34" i="70"/>
  <c r="I33" i="70"/>
  <c r="H33" i="70"/>
  <c r="G33" i="70"/>
  <c r="F33" i="70"/>
  <c r="E33" i="70"/>
  <c r="D33" i="70"/>
  <c r="C33" i="70"/>
  <c r="X59" i="46"/>
  <c r="W59" i="46"/>
  <c r="V59" i="46"/>
  <c r="U59" i="46"/>
  <c r="T59" i="46"/>
  <c r="S59" i="46"/>
  <c r="R59" i="46"/>
  <c r="Q59" i="46"/>
  <c r="P59" i="46"/>
  <c r="O59" i="46"/>
  <c r="N59" i="46"/>
  <c r="M59" i="46"/>
  <c r="L59" i="46"/>
  <c r="K59" i="46"/>
  <c r="Q24" i="26"/>
  <c r="Q37" i="26"/>
  <c r="Q53" i="26"/>
  <c r="Q56" i="26"/>
  <c r="Q76" i="26"/>
  <c r="Q84" i="26"/>
  <c r="Q99" i="26"/>
  <c r="Q102" i="26"/>
  <c r="Q117" i="26"/>
  <c r="Q127" i="26"/>
  <c r="Q148" i="26"/>
  <c r="E148" i="26" s="1"/>
  <c r="Q153" i="26"/>
  <c r="X8" i="46"/>
  <c r="W8" i="46"/>
  <c r="V8" i="46"/>
  <c r="U8" i="46"/>
  <c r="T8" i="46"/>
  <c r="S8" i="46"/>
  <c r="R8" i="46"/>
  <c r="Q8" i="46"/>
  <c r="P8" i="46"/>
  <c r="O8" i="46"/>
  <c r="N8" i="46"/>
  <c r="M8" i="46"/>
  <c r="L8" i="46"/>
  <c r="X6" i="46"/>
  <c r="W6" i="46"/>
  <c r="V6" i="46"/>
  <c r="X50" i="46" s="1"/>
  <c r="U6" i="46"/>
  <c r="T6" i="46"/>
  <c r="S6" i="46"/>
  <c r="U50" i="46" s="1"/>
  <c r="R6" i="46"/>
  <c r="T50" i="46" s="1"/>
  <c r="Q6" i="46"/>
  <c r="P6" i="46"/>
  <c r="O6" i="46"/>
  <c r="Q50" i="46" s="1"/>
  <c r="N6" i="46"/>
  <c r="P50" i="46" s="1"/>
  <c r="M6" i="46"/>
  <c r="O50" i="46" s="1"/>
  <c r="L6" i="46"/>
  <c r="N50" i="46" s="1"/>
  <c r="K6" i="46"/>
  <c r="M50" i="46" s="1"/>
  <c r="Q32" i="26"/>
  <c r="Q138" i="26"/>
  <c r="Q93" i="26"/>
  <c r="Q96" i="26"/>
  <c r="Q85" i="26"/>
  <c r="Q88" i="26"/>
  <c r="J41" i="70"/>
  <c r="Q38" i="26"/>
  <c r="Q34" i="26"/>
  <c r="Q89" i="26"/>
  <c r="E89" i="26" s="1"/>
  <c r="Q39" i="26"/>
  <c r="S17" i="26"/>
  <c r="L41" i="70"/>
  <c r="T15" i="26"/>
  <c r="Q201" i="26"/>
  <c r="Q185" i="26"/>
  <c r="Q29" i="26"/>
  <c r="Q125" i="26"/>
  <c r="Q98" i="26"/>
  <c r="Q91" i="26"/>
  <c r="Q175" i="26"/>
  <c r="Q178" i="26"/>
  <c r="Q179" i="26"/>
  <c r="Q208" i="26"/>
  <c r="Q100" i="26"/>
  <c r="Q94" i="26"/>
  <c r="Q78" i="26"/>
  <c r="Q87" i="26"/>
  <c r="Q31" i="26"/>
  <c r="T8" i="26"/>
  <c r="Q176" i="26"/>
  <c r="Q206" i="26"/>
  <c r="Q20" i="26"/>
  <c r="Q197" i="26"/>
  <c r="Q189" i="26"/>
  <c r="AC189" i="26" s="1"/>
  <c r="Q196" i="26"/>
  <c r="Q191" i="26"/>
  <c r="Q186" i="26"/>
  <c r="Q195" i="26"/>
  <c r="AC195" i="26" s="1"/>
  <c r="Q192" i="26"/>
  <c r="T109" i="26"/>
  <c r="Q97" i="26"/>
  <c r="Q92" i="26"/>
  <c r="AC92" i="26" s="1"/>
  <c r="Q101" i="26"/>
  <c r="Q90" i="26"/>
  <c r="Q143" i="26"/>
  <c r="T13" i="26"/>
  <c r="T10" i="26"/>
  <c r="T7" i="26"/>
  <c r="Q198" i="26"/>
  <c r="Q207" i="26"/>
  <c r="Q204" i="26"/>
  <c r="Q202" i="26"/>
  <c r="AC202" i="26" s="1"/>
  <c r="Q156" i="26"/>
  <c r="Q158" i="26"/>
  <c r="Q161" i="26"/>
  <c r="Q160" i="26"/>
  <c r="Q152" i="26"/>
  <c r="Q157" i="26"/>
  <c r="Q150" i="26"/>
  <c r="Q159" i="26"/>
  <c r="Q154" i="26"/>
  <c r="Q112" i="26"/>
  <c r="Q113" i="26"/>
  <c r="Q54" i="26"/>
  <c r="Q59" i="26"/>
  <c r="Q64" i="26"/>
  <c r="Q61" i="26"/>
  <c r="Q16" i="26"/>
  <c r="Q11" i="26"/>
  <c r="Q7" i="26"/>
  <c r="Q17" i="26"/>
  <c r="Q10" i="26"/>
  <c r="Q6" i="26"/>
  <c r="Q13" i="26"/>
  <c r="Q15" i="26"/>
  <c r="Q9" i="26"/>
  <c r="Q14" i="26"/>
  <c r="Q8" i="26"/>
  <c r="Q12" i="26"/>
  <c r="T21" i="26"/>
  <c r="T73" i="26"/>
  <c r="T66" i="26"/>
  <c r="T86" i="26"/>
  <c r="Q168" i="26"/>
  <c r="Q170" i="26"/>
  <c r="Q167" i="26"/>
  <c r="Q173" i="26"/>
  <c r="Q171" i="26"/>
  <c r="Q164" i="26"/>
  <c r="Q166" i="26"/>
  <c r="Q163" i="26"/>
  <c r="Q193" i="26"/>
  <c r="Q188" i="26"/>
  <c r="AC188" i="26" s="1"/>
  <c r="Q190" i="26"/>
  <c r="Q194" i="26"/>
  <c r="Q209" i="26"/>
  <c r="Q200" i="26"/>
  <c r="Q205" i="26"/>
  <c r="Q199" i="26"/>
  <c r="E76" i="70"/>
  <c r="AC162" i="26"/>
  <c r="H64" i="46" l="1"/>
  <c r="Q26" i="72"/>
  <c r="Q27" i="72" s="1"/>
  <c r="AC208" i="26"/>
  <c r="R195" i="26"/>
  <c r="E143" i="26"/>
  <c r="F143" i="26" s="1"/>
  <c r="E163" i="26"/>
  <c r="F89" i="26"/>
  <c r="E208" i="26"/>
  <c r="E91" i="26"/>
  <c r="F91" i="26" s="1"/>
  <c r="E38" i="26"/>
  <c r="F38" i="26" s="1"/>
  <c r="AC150" i="26"/>
  <c r="E186" i="26"/>
  <c r="E6" i="26"/>
  <c r="F6" i="26" s="1"/>
  <c r="E94" i="26"/>
  <c r="F94" i="26" s="1"/>
  <c r="R87" i="26"/>
  <c r="Q55" i="46"/>
  <c r="U100" i="26" s="1"/>
  <c r="AG100" i="26" s="1"/>
  <c r="L64" i="46"/>
  <c r="R64" i="46"/>
  <c r="X64" i="46"/>
  <c r="AB60" i="26"/>
  <c r="M64" i="46"/>
  <c r="S64" i="46"/>
  <c r="N64" i="46"/>
  <c r="T64" i="46"/>
  <c r="X63" i="26" s="1"/>
  <c r="O64" i="46"/>
  <c r="X122" i="26" s="1"/>
  <c r="AJ122" i="26" s="1"/>
  <c r="U64" i="46"/>
  <c r="I64" i="46"/>
  <c r="P64" i="46"/>
  <c r="V64" i="46"/>
  <c r="X34" i="26" s="1"/>
  <c r="K64" i="46"/>
  <c r="Q64" i="46"/>
  <c r="X92" i="26" s="1"/>
  <c r="AJ92" i="26" s="1"/>
  <c r="W64" i="46"/>
  <c r="E209" i="26"/>
  <c r="F209" i="26" s="1"/>
  <c r="P15" i="26"/>
  <c r="AB15" i="26" s="1"/>
  <c r="H13" i="26"/>
  <c r="R38" i="26"/>
  <c r="P7" i="26"/>
  <c r="AB7" i="26" s="1"/>
  <c r="P8" i="26"/>
  <c r="AB8" i="26" s="1"/>
  <c r="E15" i="26"/>
  <c r="F15" i="26" s="1"/>
  <c r="E11" i="26"/>
  <c r="F11" i="26" s="1"/>
  <c r="R113" i="26"/>
  <c r="AC170" i="26"/>
  <c r="T18" i="26"/>
  <c r="H18" i="26" s="1"/>
  <c r="AC56" i="26"/>
  <c r="E9" i="70"/>
  <c r="T29" i="26"/>
  <c r="AF29" i="26" s="1"/>
  <c r="T19" i="26"/>
  <c r="H19" i="26" s="1"/>
  <c r="T20" i="26"/>
  <c r="H20" i="26" s="1"/>
  <c r="T25" i="26"/>
  <c r="H25" i="26" s="1"/>
  <c r="AC197" i="26"/>
  <c r="AC102" i="26"/>
  <c r="AC209" i="26"/>
  <c r="T24" i="26"/>
  <c r="H24" i="26" s="1"/>
  <c r="T26" i="26"/>
  <c r="H26" i="26" s="1"/>
  <c r="O55" i="46"/>
  <c r="U55" i="46"/>
  <c r="U43" i="26" s="1"/>
  <c r="AG43" i="26" s="1"/>
  <c r="H9" i="70"/>
  <c r="AB82" i="26"/>
  <c r="R91" i="26"/>
  <c r="C9" i="70"/>
  <c r="I9" i="70"/>
  <c r="AC10" i="26"/>
  <c r="AF10" i="26"/>
  <c r="P55" i="46"/>
  <c r="U108" i="26" s="1"/>
  <c r="AC16" i="26"/>
  <c r="R94" i="26"/>
  <c r="X227" i="26"/>
  <c r="S28" i="26"/>
  <c r="H66" i="26"/>
  <c r="K69" i="46"/>
  <c r="G73" i="70"/>
  <c r="AB30" i="26"/>
  <c r="AB163" i="26"/>
  <c r="AB169" i="26"/>
  <c r="J75" i="70"/>
  <c r="H75" i="70"/>
  <c r="E206" i="26"/>
  <c r="F206" i="26" s="1"/>
  <c r="P10" i="26"/>
  <c r="R10" i="26" s="1"/>
  <c r="E199" i="26"/>
  <c r="F199" i="26" s="1"/>
  <c r="AC112" i="26"/>
  <c r="AF109" i="26"/>
  <c r="AB132" i="26"/>
  <c r="R78" i="26"/>
  <c r="AB41" i="26"/>
  <c r="X184" i="26"/>
  <c r="P13" i="26"/>
  <c r="AB13" i="26" s="1"/>
  <c r="E205" i="26"/>
  <c r="F205" i="26" s="1"/>
  <c r="AF86" i="26"/>
  <c r="R61" i="26"/>
  <c r="AC101" i="26"/>
  <c r="H15" i="26"/>
  <c r="P12" i="26"/>
  <c r="R12" i="26" s="1"/>
  <c r="AC200" i="26"/>
  <c r="T119" i="26"/>
  <c r="AF119" i="26" s="1"/>
  <c r="AC158" i="26"/>
  <c r="P6" i="26"/>
  <c r="AB6" i="26" s="1"/>
  <c r="AC98" i="26"/>
  <c r="L13" i="70"/>
  <c r="J13" i="70"/>
  <c r="X55" i="46"/>
  <c r="AC152" i="26"/>
  <c r="E162" i="26"/>
  <c r="P11" i="26"/>
  <c r="AB11" i="26" s="1"/>
  <c r="AC166" i="26"/>
  <c r="T124" i="26"/>
  <c r="AF124" i="26" s="1"/>
  <c r="E14" i="26"/>
  <c r="F14" i="26" s="1"/>
  <c r="E150" i="26"/>
  <c r="H8" i="26"/>
  <c r="AE17" i="26"/>
  <c r="AB54" i="26"/>
  <c r="N55" i="46"/>
  <c r="T55" i="46"/>
  <c r="U60" i="26" s="1"/>
  <c r="L55" i="46"/>
  <c r="U154" i="26" s="1"/>
  <c r="X50" i="26"/>
  <c r="AJ50" i="26" s="1"/>
  <c r="J55" i="46"/>
  <c r="U174" i="26" s="1"/>
  <c r="I174" i="26" s="1"/>
  <c r="E55" i="46"/>
  <c r="G50" i="46"/>
  <c r="G55" i="46" s="1"/>
  <c r="V50" i="46"/>
  <c r="V55" i="46" s="1"/>
  <c r="U32" i="26" s="1"/>
  <c r="AG32" i="26" s="1"/>
  <c r="X104" i="26"/>
  <c r="C70" i="70"/>
  <c r="H69" i="46"/>
  <c r="W50" i="46"/>
  <c r="W55" i="46" s="1"/>
  <c r="R50" i="46"/>
  <c r="R55" i="46" s="1"/>
  <c r="U84" i="26" s="1"/>
  <c r="AG84" i="26" s="1"/>
  <c r="X151" i="26"/>
  <c r="L151" i="26" s="1"/>
  <c r="H55" i="46"/>
  <c r="U201" i="26" s="1"/>
  <c r="M55" i="46"/>
  <c r="S50" i="46"/>
  <c r="S55" i="46" s="1"/>
  <c r="U69" i="26" s="1"/>
  <c r="X139" i="26"/>
  <c r="X69" i="26"/>
  <c r="K55" i="46"/>
  <c r="M46" i="70" s="1"/>
  <c r="M74" i="70" s="1"/>
  <c r="I55" i="46"/>
  <c r="U193" i="26" s="1"/>
  <c r="D55" i="46"/>
  <c r="F50" i="46"/>
  <c r="F55" i="46" s="1"/>
  <c r="AF132" i="26"/>
  <c r="AB197" i="26"/>
  <c r="R191" i="26"/>
  <c r="AB86" i="26"/>
  <c r="AB221" i="26"/>
  <c r="AF118" i="26"/>
  <c r="T70" i="26"/>
  <c r="H70" i="26" s="1"/>
  <c r="T68" i="26"/>
  <c r="AF68" i="26" s="1"/>
  <c r="T76" i="26"/>
  <c r="H76" i="26" s="1"/>
  <c r="T67" i="26"/>
  <c r="H67" i="26" s="1"/>
  <c r="T72" i="26"/>
  <c r="AF72" i="26" s="1"/>
  <c r="T74" i="26"/>
  <c r="AF74" i="26" s="1"/>
  <c r="T141" i="26"/>
  <c r="H141" i="26" s="1"/>
  <c r="T140" i="26"/>
  <c r="H140" i="26" s="1"/>
  <c r="L44" i="70"/>
  <c r="L72" i="70" s="1"/>
  <c r="T77" i="26"/>
  <c r="H77" i="26" s="1"/>
  <c r="T54" i="26"/>
  <c r="AF54" i="26" s="1"/>
  <c r="S23" i="26"/>
  <c r="AC153" i="26"/>
  <c r="T204" i="26"/>
  <c r="AF204" i="26" s="1"/>
  <c r="T206" i="26"/>
  <c r="H206" i="26" s="1"/>
  <c r="T203" i="26"/>
  <c r="H203" i="26" s="1"/>
  <c r="L49" i="70"/>
  <c r="L21" i="70" s="1"/>
  <c r="T200" i="26"/>
  <c r="AF200" i="26" s="1"/>
  <c r="T201" i="26"/>
  <c r="AF201" i="26" s="1"/>
  <c r="T208" i="26"/>
  <c r="H208" i="26" s="1"/>
  <c r="T209" i="26"/>
  <c r="AF209" i="26" s="1"/>
  <c r="T207" i="26"/>
  <c r="AF207" i="26" s="1"/>
  <c r="AF8" i="26"/>
  <c r="Q139" i="26"/>
  <c r="R139" i="26" s="1"/>
  <c r="S16" i="26"/>
  <c r="T117" i="26"/>
  <c r="H117" i="26" s="1"/>
  <c r="H27" i="26"/>
  <c r="Q62" i="26"/>
  <c r="E62" i="26" s="1"/>
  <c r="F62" i="26" s="1"/>
  <c r="Q65" i="26"/>
  <c r="E65" i="26" s="1"/>
  <c r="F65" i="26" s="1"/>
  <c r="AB104" i="26"/>
  <c r="Q145" i="26"/>
  <c r="E145" i="26" s="1"/>
  <c r="F145" i="26" s="1"/>
  <c r="E196" i="26"/>
  <c r="F196" i="26" s="1"/>
  <c r="Q77" i="26"/>
  <c r="E77" i="26" s="1"/>
  <c r="F77" i="26" s="1"/>
  <c r="Q218" i="26"/>
  <c r="AC218" i="26" s="1"/>
  <c r="Q146" i="26"/>
  <c r="AC146" i="26" s="1"/>
  <c r="AC6" i="26"/>
  <c r="AC64" i="26"/>
  <c r="H86" i="26"/>
  <c r="Q72" i="26"/>
  <c r="AC72" i="26" s="1"/>
  <c r="T116" i="26"/>
  <c r="AF116" i="26" s="1"/>
  <c r="T123" i="26"/>
  <c r="H123" i="26" s="1"/>
  <c r="H21" i="26"/>
  <c r="Q63" i="26"/>
  <c r="E63" i="26" s="1"/>
  <c r="F63" i="26" s="1"/>
  <c r="Q149" i="26"/>
  <c r="AC149" i="26" s="1"/>
  <c r="T60" i="26"/>
  <c r="AF60" i="26" s="1"/>
  <c r="Q126" i="26"/>
  <c r="E126" i="26" s="1"/>
  <c r="F126" i="26" s="1"/>
  <c r="Q131" i="26"/>
  <c r="AC131" i="26" s="1"/>
  <c r="Q135" i="26"/>
  <c r="E135" i="26" s="1"/>
  <c r="F135" i="26" s="1"/>
  <c r="Q144" i="26"/>
  <c r="AC144" i="26" s="1"/>
  <c r="I11" i="70"/>
  <c r="I17" i="70"/>
  <c r="E197" i="26"/>
  <c r="F197" i="26" s="1"/>
  <c r="AC32" i="26"/>
  <c r="Q147" i="26"/>
  <c r="E147" i="26" s="1"/>
  <c r="F147" i="26" s="1"/>
  <c r="AB113" i="26"/>
  <c r="L42" i="70"/>
  <c r="L70" i="70" s="1"/>
  <c r="T125" i="26"/>
  <c r="H125" i="26" s="1"/>
  <c r="Q58" i="26"/>
  <c r="R58" i="26" s="1"/>
  <c r="Q57" i="26"/>
  <c r="R57" i="26" s="1"/>
  <c r="Q142" i="26"/>
  <c r="AC142" i="26" s="1"/>
  <c r="T65" i="26"/>
  <c r="AF65" i="26" s="1"/>
  <c r="Q141" i="26"/>
  <c r="E141" i="26" s="1"/>
  <c r="F141" i="26" s="1"/>
  <c r="Q136" i="26"/>
  <c r="AC136" i="26" s="1"/>
  <c r="J36" i="70"/>
  <c r="K36" i="70" s="1"/>
  <c r="T122" i="26"/>
  <c r="AF122" i="26" s="1"/>
  <c r="AC9" i="26"/>
  <c r="E34" i="26"/>
  <c r="F34" i="26" s="1"/>
  <c r="AB178" i="26"/>
  <c r="S14" i="26"/>
  <c r="T120" i="26"/>
  <c r="AF120" i="26" s="1"/>
  <c r="Q55" i="26"/>
  <c r="AC55" i="26" s="1"/>
  <c r="Q60" i="26"/>
  <c r="AC60" i="26" s="1"/>
  <c r="AD60" i="26" s="1"/>
  <c r="Q140" i="26"/>
  <c r="AC140" i="26" s="1"/>
  <c r="T64" i="26"/>
  <c r="AF64" i="26" s="1"/>
  <c r="Q129" i="26"/>
  <c r="AC129" i="26" s="1"/>
  <c r="E93" i="26"/>
  <c r="F93" i="26" s="1"/>
  <c r="T51" i="26"/>
  <c r="AF51" i="26" s="1"/>
  <c r="T43" i="26"/>
  <c r="AF43" i="26" s="1"/>
  <c r="T49" i="26"/>
  <c r="AF49" i="26" s="1"/>
  <c r="Q244" i="26"/>
  <c r="AC244" i="26" s="1"/>
  <c r="Q242" i="26"/>
  <c r="E242" i="26" s="1"/>
  <c r="Q238" i="26"/>
  <c r="AC238" i="26" s="1"/>
  <c r="Q236" i="26"/>
  <c r="E236" i="26" s="1"/>
  <c r="Q240" i="26"/>
  <c r="E240" i="26" s="1"/>
  <c r="U73" i="26"/>
  <c r="I73" i="26" s="1"/>
  <c r="U70" i="26"/>
  <c r="I70" i="26" s="1"/>
  <c r="L40" i="70"/>
  <c r="L12" i="70" s="1"/>
  <c r="T96" i="26"/>
  <c r="H96" i="26" s="1"/>
  <c r="T95" i="26"/>
  <c r="AF95" i="26" s="1"/>
  <c r="E203" i="26"/>
  <c r="F203" i="26" s="1"/>
  <c r="Q103" i="26"/>
  <c r="AC103" i="26" s="1"/>
  <c r="T112" i="26"/>
  <c r="AF112" i="26" s="1"/>
  <c r="AC178" i="26"/>
  <c r="Q40" i="26"/>
  <c r="E40" i="26" s="1"/>
  <c r="F40" i="26" s="1"/>
  <c r="G12" i="70"/>
  <c r="AB137" i="26"/>
  <c r="AB177" i="26"/>
  <c r="E164" i="26"/>
  <c r="AB125" i="26"/>
  <c r="Q109" i="26"/>
  <c r="AC109" i="26" s="1"/>
  <c r="Q105" i="26"/>
  <c r="AC105" i="26" s="1"/>
  <c r="T104" i="26"/>
  <c r="H104" i="26" s="1"/>
  <c r="Q213" i="26"/>
  <c r="E213" i="26" s="1"/>
  <c r="E39" i="26"/>
  <c r="F39" i="26" s="1"/>
  <c r="H12" i="70"/>
  <c r="R154" i="26"/>
  <c r="Q104" i="26"/>
  <c r="E104" i="26" s="1"/>
  <c r="F104" i="26" s="1"/>
  <c r="Q111" i="26"/>
  <c r="AC111" i="26" s="1"/>
  <c r="T108" i="26"/>
  <c r="AB206" i="26"/>
  <c r="AB187" i="26"/>
  <c r="H147" i="26"/>
  <c r="E78" i="26"/>
  <c r="F78" i="26" s="1"/>
  <c r="P203" i="26"/>
  <c r="R203" i="26" s="1"/>
  <c r="S174" i="26"/>
  <c r="Q108" i="26"/>
  <c r="E108" i="26" s="1"/>
  <c r="F108" i="26" s="1"/>
  <c r="Q110" i="26"/>
  <c r="AC110" i="26" s="1"/>
  <c r="T103" i="26"/>
  <c r="AF103" i="26" s="1"/>
  <c r="AC90" i="26"/>
  <c r="E59" i="26"/>
  <c r="F59" i="26" s="1"/>
  <c r="Q107" i="26"/>
  <c r="Q106" i="26"/>
  <c r="AC106" i="26" s="1"/>
  <c r="AB67" i="26"/>
  <c r="T113" i="26"/>
  <c r="H113" i="26" s="1"/>
  <c r="E98" i="26"/>
  <c r="F98" i="26" s="1"/>
  <c r="H18" i="70"/>
  <c r="AB150" i="26"/>
  <c r="AB162" i="26"/>
  <c r="S103" i="26"/>
  <c r="R36" i="46"/>
  <c r="S102" i="26"/>
  <c r="M36" i="46"/>
  <c r="S146" i="26" s="1"/>
  <c r="L36" i="46"/>
  <c r="S153" i="26" s="1"/>
  <c r="U77" i="26"/>
  <c r="I77" i="26" s="1"/>
  <c r="U67" i="26"/>
  <c r="U68" i="26"/>
  <c r="AG68" i="26" s="1"/>
  <c r="U74" i="26"/>
  <c r="AG74" i="26" s="1"/>
  <c r="T133" i="26"/>
  <c r="H133" i="26" s="1"/>
  <c r="T134" i="26"/>
  <c r="H134" i="26" s="1"/>
  <c r="T127" i="26"/>
  <c r="AF127" i="26" s="1"/>
  <c r="T137" i="26"/>
  <c r="H137" i="26" s="1"/>
  <c r="T192" i="26"/>
  <c r="H192" i="26" s="1"/>
  <c r="T190" i="26"/>
  <c r="AF190" i="26" s="1"/>
  <c r="T186" i="26"/>
  <c r="AF186" i="26" s="1"/>
  <c r="T194" i="26"/>
  <c r="AF194" i="26" s="1"/>
  <c r="T197" i="26"/>
  <c r="H197" i="26" s="1"/>
  <c r="T195" i="26"/>
  <c r="AF195" i="26" s="1"/>
  <c r="T191" i="26"/>
  <c r="H191" i="26" s="1"/>
  <c r="T188" i="26"/>
  <c r="AF188" i="26" s="1"/>
  <c r="L48" i="70"/>
  <c r="L20" i="70" s="1"/>
  <c r="T89" i="26"/>
  <c r="H89" i="26" s="1"/>
  <c r="T79" i="26"/>
  <c r="AF79" i="26" s="1"/>
  <c r="T83" i="26"/>
  <c r="AF83" i="26" s="1"/>
  <c r="T82" i="26"/>
  <c r="H82" i="26" s="1"/>
  <c r="R177" i="26"/>
  <c r="T36" i="26"/>
  <c r="T39" i="26"/>
  <c r="AF39" i="26" s="1"/>
  <c r="T41" i="26"/>
  <c r="H41" i="26" s="1"/>
  <c r="L35" i="70"/>
  <c r="L63" i="70" s="1"/>
  <c r="F163" i="26"/>
  <c r="R163" i="26"/>
  <c r="R178" i="26"/>
  <c r="E117" i="26"/>
  <c r="F117" i="26" s="1"/>
  <c r="R117" i="26"/>
  <c r="AB66" i="26"/>
  <c r="AC143" i="26"/>
  <c r="Q70" i="26"/>
  <c r="T144" i="26"/>
  <c r="AF144" i="26" s="1"/>
  <c r="T45" i="26"/>
  <c r="H45" i="26" s="1"/>
  <c r="T90" i="26"/>
  <c r="AF90" i="26" s="1"/>
  <c r="T98" i="26"/>
  <c r="H98" i="26" s="1"/>
  <c r="Q19" i="26"/>
  <c r="E19" i="26" s="1"/>
  <c r="F19" i="26" s="1"/>
  <c r="Q68" i="26"/>
  <c r="AC68" i="26" s="1"/>
  <c r="Q28" i="26"/>
  <c r="E28" i="26" s="1"/>
  <c r="F28" i="26" s="1"/>
  <c r="Q217" i="26"/>
  <c r="E217" i="26" s="1"/>
  <c r="Q25" i="26"/>
  <c r="R25" i="26" s="1"/>
  <c r="Q151" i="26"/>
  <c r="E151" i="26" s="1"/>
  <c r="D17" i="70"/>
  <c r="AB205" i="26"/>
  <c r="AB74" i="26"/>
  <c r="E202" i="26"/>
  <c r="F202" i="26" s="1"/>
  <c r="Q69" i="26"/>
  <c r="AC69" i="26" s="1"/>
  <c r="T139" i="26"/>
  <c r="T44" i="26"/>
  <c r="AF44" i="26" s="1"/>
  <c r="T99" i="26"/>
  <c r="H99" i="26" s="1"/>
  <c r="T97" i="26"/>
  <c r="E54" i="26"/>
  <c r="F54" i="26" s="1"/>
  <c r="Q215" i="26"/>
  <c r="E215" i="26" s="1"/>
  <c r="F215" i="26" s="1"/>
  <c r="Q23" i="26"/>
  <c r="E23" i="26" s="1"/>
  <c r="F23" i="26" s="1"/>
  <c r="Q66" i="26"/>
  <c r="E66" i="26" s="1"/>
  <c r="F66" i="26" s="1"/>
  <c r="Q214" i="26"/>
  <c r="AC214" i="26" s="1"/>
  <c r="Q221" i="26"/>
  <c r="E221" i="26" s="1"/>
  <c r="L36" i="70"/>
  <c r="L64" i="70" s="1"/>
  <c r="Q122" i="26"/>
  <c r="AC122" i="26" s="1"/>
  <c r="D62" i="70"/>
  <c r="E11" i="70"/>
  <c r="E17" i="70"/>
  <c r="G74" i="70"/>
  <c r="T148" i="26"/>
  <c r="AF148" i="26" s="1"/>
  <c r="Q245" i="26"/>
  <c r="AC245" i="26" s="1"/>
  <c r="Q243" i="26"/>
  <c r="E243" i="26" s="1"/>
  <c r="F243" i="26" s="1"/>
  <c r="T146" i="26"/>
  <c r="AF146" i="26" s="1"/>
  <c r="T142" i="26"/>
  <c r="AF142" i="26" s="1"/>
  <c r="T145" i="26"/>
  <c r="AF145" i="26" s="1"/>
  <c r="T46" i="26"/>
  <c r="AF46" i="26" s="1"/>
  <c r="T91" i="26"/>
  <c r="H91" i="26" s="1"/>
  <c r="T101" i="26"/>
  <c r="H101" i="26" s="1"/>
  <c r="Q220" i="26"/>
  <c r="E220" i="26" s="1"/>
  <c r="Q21" i="26"/>
  <c r="AC21" i="26" s="1"/>
  <c r="Q119" i="26"/>
  <c r="E119" i="26" s="1"/>
  <c r="F119" i="26" s="1"/>
  <c r="T93" i="26"/>
  <c r="AF93" i="26" s="1"/>
  <c r="Q212" i="26"/>
  <c r="E212" i="26" s="1"/>
  <c r="T50" i="26"/>
  <c r="J46" i="70"/>
  <c r="J74" i="70" s="1"/>
  <c r="T92" i="26"/>
  <c r="AF92" i="26" s="1"/>
  <c r="Q241" i="26"/>
  <c r="E241" i="26" s="1"/>
  <c r="Q239" i="26"/>
  <c r="E239" i="26" s="1"/>
  <c r="R54" i="26"/>
  <c r="AC94" i="26"/>
  <c r="H75" i="26"/>
  <c r="Q73" i="26"/>
  <c r="E73" i="26" s="1"/>
  <c r="F73" i="26" s="1"/>
  <c r="T138" i="26"/>
  <c r="H138" i="26" s="1"/>
  <c r="T42" i="26"/>
  <c r="AF42" i="26" s="1"/>
  <c r="T47" i="26"/>
  <c r="AF47" i="26" s="1"/>
  <c r="T100" i="26"/>
  <c r="H100" i="26" s="1"/>
  <c r="Q216" i="26"/>
  <c r="E216" i="26" s="1"/>
  <c r="AC97" i="26"/>
  <c r="Q27" i="26"/>
  <c r="AC27" i="26" s="1"/>
  <c r="Q116" i="26"/>
  <c r="AC116" i="26" s="1"/>
  <c r="T149" i="26"/>
  <c r="H149" i="26" s="1"/>
  <c r="Q210" i="26"/>
  <c r="AC210" i="26" s="1"/>
  <c r="T48" i="26"/>
  <c r="AF48" i="26" s="1"/>
  <c r="Q237" i="26"/>
  <c r="AC237" i="26" s="1"/>
  <c r="Q235" i="26"/>
  <c r="E235" i="26" s="1"/>
  <c r="F235" i="26" s="1"/>
  <c r="E154" i="26"/>
  <c r="F154" i="26" s="1"/>
  <c r="E200" i="26"/>
  <c r="F200" i="26" s="1"/>
  <c r="E193" i="26"/>
  <c r="Q74" i="26"/>
  <c r="R74" i="26" s="1"/>
  <c r="T143" i="26"/>
  <c r="AF143" i="26" s="1"/>
  <c r="T53" i="26"/>
  <c r="H53" i="26" s="1"/>
  <c r="T52" i="26"/>
  <c r="AF52" i="26" s="1"/>
  <c r="T94" i="26"/>
  <c r="AF94" i="26" s="1"/>
  <c r="Q211" i="26"/>
  <c r="E211" i="26" s="1"/>
  <c r="Q26" i="26"/>
  <c r="AC26" i="26" s="1"/>
  <c r="Q18" i="26"/>
  <c r="E18" i="26" s="1"/>
  <c r="F18" i="26" s="1"/>
  <c r="Q22" i="26"/>
  <c r="AC22" i="26" s="1"/>
  <c r="T199" i="26"/>
  <c r="H199" i="26" s="1"/>
  <c r="Q234" i="26"/>
  <c r="AC234" i="26" s="1"/>
  <c r="S36" i="46"/>
  <c r="S74" i="26" s="1"/>
  <c r="N36" i="46"/>
  <c r="S137" i="26" s="1"/>
  <c r="J51" i="70"/>
  <c r="J79" i="70" s="1"/>
  <c r="S36" i="26"/>
  <c r="S32" i="26"/>
  <c r="S33" i="26"/>
  <c r="AE105" i="26"/>
  <c r="G105" i="26"/>
  <c r="S183" i="26"/>
  <c r="S26" i="26"/>
  <c r="S12" i="26"/>
  <c r="S111" i="26"/>
  <c r="S98" i="26"/>
  <c r="S20" i="26"/>
  <c r="S93" i="26"/>
  <c r="S6" i="26"/>
  <c r="J40" i="70"/>
  <c r="J68" i="70" s="1"/>
  <c r="J35" i="70"/>
  <c r="J63" i="70" s="1"/>
  <c r="S9" i="26"/>
  <c r="S92" i="26"/>
  <c r="S107" i="26"/>
  <c r="S104" i="26"/>
  <c r="S112" i="26"/>
  <c r="S10" i="26"/>
  <c r="S101" i="26"/>
  <c r="S97" i="26"/>
  <c r="S11" i="26"/>
  <c r="S13" i="26"/>
  <c r="S177" i="26"/>
  <c r="S106" i="26"/>
  <c r="S110" i="26"/>
  <c r="S184" i="26"/>
  <c r="S15" i="26"/>
  <c r="J49" i="70"/>
  <c r="J21" i="70" s="1"/>
  <c r="D36" i="46"/>
  <c r="S253" i="26" s="1"/>
  <c r="R202" i="26"/>
  <c r="S19" i="26"/>
  <c r="S24" i="26"/>
  <c r="S18" i="26"/>
  <c r="S94" i="26"/>
  <c r="S99" i="26"/>
  <c r="S95" i="26"/>
  <c r="T37" i="26"/>
  <c r="T30" i="26"/>
  <c r="AF30" i="26" s="1"/>
  <c r="T78" i="26"/>
  <c r="L39" i="70"/>
  <c r="L67" i="70" s="1"/>
  <c r="T85" i="26"/>
  <c r="H85" i="26" s="1"/>
  <c r="T87" i="26"/>
  <c r="AF87" i="26" s="1"/>
  <c r="T88" i="26"/>
  <c r="H88" i="26" s="1"/>
  <c r="L43" i="70"/>
  <c r="L71" i="70" s="1"/>
  <c r="T130" i="26"/>
  <c r="AF130" i="26" s="1"/>
  <c r="T126" i="26"/>
  <c r="H126" i="26" s="1"/>
  <c r="T128" i="26"/>
  <c r="H128" i="26" s="1"/>
  <c r="T136" i="26"/>
  <c r="H136" i="26" s="1"/>
  <c r="Q228" i="26"/>
  <c r="AC228" i="26" s="1"/>
  <c r="Q232" i="26"/>
  <c r="E232" i="26" s="1"/>
  <c r="Q231" i="26"/>
  <c r="E231" i="26" s="1"/>
  <c r="Q223" i="26"/>
  <c r="E223" i="26" s="1"/>
  <c r="Q222" i="26"/>
  <c r="AC222" i="26" s="1"/>
  <c r="Q233" i="26"/>
  <c r="E233" i="26" s="1"/>
  <c r="S35" i="26"/>
  <c r="S41" i="26"/>
  <c r="Q52" i="26"/>
  <c r="AC52" i="26" s="1"/>
  <c r="Q44" i="26"/>
  <c r="R44" i="26" s="1"/>
  <c r="Q46" i="26"/>
  <c r="AC46" i="26" s="1"/>
  <c r="Q45" i="26"/>
  <c r="E45" i="26" s="1"/>
  <c r="F45" i="26" s="1"/>
  <c r="Q43" i="26"/>
  <c r="AC43" i="26" s="1"/>
  <c r="Q47" i="26"/>
  <c r="AC47" i="26" s="1"/>
  <c r="Q42" i="26"/>
  <c r="AC42" i="26" s="1"/>
  <c r="AB58" i="26"/>
  <c r="AB78" i="26"/>
  <c r="Q181" i="26"/>
  <c r="R181" i="26" s="1"/>
  <c r="Q180" i="26"/>
  <c r="E180" i="26" s="1"/>
  <c r="Q182" i="26"/>
  <c r="E182" i="26" s="1"/>
  <c r="Q184" i="26"/>
  <c r="E184" i="26" s="1"/>
  <c r="F184" i="26" s="1"/>
  <c r="K8" i="72"/>
  <c r="K9" i="72" s="1"/>
  <c r="K10" i="72" s="1"/>
  <c r="K11" i="72" s="1"/>
  <c r="K12" i="72" s="1"/>
  <c r="K13" i="72" s="1"/>
  <c r="K14" i="72" s="1"/>
  <c r="K15" i="72" s="1"/>
  <c r="K16" i="72" s="1"/>
  <c r="K17" i="72" s="1"/>
  <c r="K18" i="72" s="1"/>
  <c r="K19" i="72" s="1"/>
  <c r="K20" i="72" s="1"/>
  <c r="K21" i="72" s="1"/>
  <c r="K22" i="72" s="1"/>
  <c r="K23" i="72" s="1"/>
  <c r="K24" i="72" s="1"/>
  <c r="K25" i="72" s="1"/>
  <c r="K26" i="72" s="1"/>
  <c r="K27" i="72" s="1"/>
  <c r="L8" i="72"/>
  <c r="L9" i="72" s="1"/>
  <c r="L10" i="72" s="1"/>
  <c r="L11" i="72" s="1"/>
  <c r="L12" i="72" s="1"/>
  <c r="L13" i="72" s="1"/>
  <c r="L14" i="72" s="1"/>
  <c r="L15" i="72" s="1"/>
  <c r="L16" i="72" s="1"/>
  <c r="L17" i="72" s="1"/>
  <c r="L18" i="72" s="1"/>
  <c r="L19" i="72" s="1"/>
  <c r="L20" i="72" s="1"/>
  <c r="L21" i="72" s="1"/>
  <c r="L22" i="72" s="1"/>
  <c r="L23" i="72" s="1"/>
  <c r="L24" i="72" s="1"/>
  <c r="L25" i="72" s="1"/>
  <c r="L26" i="72" s="1"/>
  <c r="L27" i="72" s="1"/>
  <c r="E61" i="26"/>
  <c r="F61" i="26" s="1"/>
  <c r="AF27" i="26"/>
  <c r="S30" i="26"/>
  <c r="T38" i="26"/>
  <c r="AF38" i="26" s="1"/>
  <c r="Q51" i="26"/>
  <c r="R51" i="26" s="1"/>
  <c r="Q50" i="26"/>
  <c r="X120" i="26"/>
  <c r="AJ120" i="26" s="1"/>
  <c r="AC84" i="26"/>
  <c r="R193" i="26"/>
  <c r="E152" i="26"/>
  <c r="S31" i="26"/>
  <c r="S27" i="26"/>
  <c r="S96" i="26"/>
  <c r="S91" i="26"/>
  <c r="AE91" i="26" s="1"/>
  <c r="T135" i="26"/>
  <c r="AF135" i="26" s="1"/>
  <c r="T84" i="26"/>
  <c r="AF84" i="26" s="1"/>
  <c r="T34" i="26"/>
  <c r="H34" i="26" s="1"/>
  <c r="T32" i="26"/>
  <c r="AF32" i="26" s="1"/>
  <c r="Q48" i="26"/>
  <c r="E48" i="26" s="1"/>
  <c r="F48" i="26" s="1"/>
  <c r="Q174" i="26"/>
  <c r="AC174" i="26" s="1"/>
  <c r="S7" i="26"/>
  <c r="S8" i="26"/>
  <c r="Q132" i="26"/>
  <c r="R132" i="26" s="1"/>
  <c r="Q133" i="26"/>
  <c r="E133" i="26" s="1"/>
  <c r="F133" i="26" s="1"/>
  <c r="Q137" i="26"/>
  <c r="R137" i="26" s="1"/>
  <c r="Q134" i="26"/>
  <c r="E134" i="26" s="1"/>
  <c r="F134" i="26" s="1"/>
  <c r="Q130" i="26"/>
  <c r="AC130" i="26" s="1"/>
  <c r="Q128" i="26"/>
  <c r="E128" i="26" s="1"/>
  <c r="F128" i="26" s="1"/>
  <c r="Q80" i="26"/>
  <c r="E80" i="26" s="1"/>
  <c r="F80" i="26" s="1"/>
  <c r="Q86" i="26"/>
  <c r="R86" i="26" s="1"/>
  <c r="Q79" i="26"/>
  <c r="Q83" i="26"/>
  <c r="AC83" i="26" s="1"/>
  <c r="Q81" i="26"/>
  <c r="AC81" i="26" s="1"/>
  <c r="Q82" i="26"/>
  <c r="Q229" i="26"/>
  <c r="E229" i="26" s="1"/>
  <c r="AC14" i="26"/>
  <c r="S40" i="26"/>
  <c r="S21" i="26"/>
  <c r="S37" i="26"/>
  <c r="T40" i="26"/>
  <c r="H40" i="26" s="1"/>
  <c r="T35" i="26"/>
  <c r="AF35" i="26" s="1"/>
  <c r="Q49" i="26"/>
  <c r="R49" i="26" s="1"/>
  <c r="S108" i="26"/>
  <c r="S109" i="26"/>
  <c r="S113" i="26"/>
  <c r="Q118" i="26"/>
  <c r="E118" i="26" s="1"/>
  <c r="F118" i="26" s="1"/>
  <c r="Q123" i="26"/>
  <c r="E123" i="26" s="1"/>
  <c r="F123" i="26" s="1"/>
  <c r="Q115" i="26"/>
  <c r="E115" i="26" s="1"/>
  <c r="F115" i="26" s="1"/>
  <c r="Q114" i="26"/>
  <c r="AC114" i="26" s="1"/>
  <c r="Q124" i="26"/>
  <c r="AC124" i="26" s="1"/>
  <c r="Q120" i="26"/>
  <c r="AC120" i="26" s="1"/>
  <c r="Q121" i="26"/>
  <c r="E121" i="26" s="1"/>
  <c r="F121" i="26" s="1"/>
  <c r="J50" i="70"/>
  <c r="J78" i="70" s="1"/>
  <c r="G36" i="46"/>
  <c r="AC54" i="26"/>
  <c r="S29" i="26"/>
  <c r="S25" i="26"/>
  <c r="S39" i="26"/>
  <c r="S38" i="26"/>
  <c r="S100" i="26"/>
  <c r="S34" i="26"/>
  <c r="T131" i="26"/>
  <c r="AF131" i="26" s="1"/>
  <c r="T80" i="26"/>
  <c r="AF80" i="26" s="1"/>
  <c r="T33" i="26"/>
  <c r="T31" i="26"/>
  <c r="AF31" i="26" s="1"/>
  <c r="T81" i="26"/>
  <c r="H81" i="26" s="1"/>
  <c r="T129" i="26"/>
  <c r="AF129" i="26" s="1"/>
  <c r="AC78" i="26"/>
  <c r="Q183" i="26"/>
  <c r="AC183" i="26" s="1"/>
  <c r="J34" i="70"/>
  <c r="K34" i="70" s="1"/>
  <c r="T230" i="26"/>
  <c r="AF230" i="26" s="1"/>
  <c r="T227" i="26"/>
  <c r="AF227" i="26" s="1"/>
  <c r="T226" i="26"/>
  <c r="H226" i="26" s="1"/>
  <c r="AC201" i="26"/>
  <c r="AB127" i="26"/>
  <c r="E8" i="70"/>
  <c r="AB200" i="26"/>
  <c r="Q71" i="26"/>
  <c r="AC71" i="26" s="1"/>
  <c r="Q33" i="26"/>
  <c r="AC33" i="26" s="1"/>
  <c r="AB165" i="26"/>
  <c r="E75" i="70"/>
  <c r="T187" i="26"/>
  <c r="AF187" i="26" s="1"/>
  <c r="AB196" i="26"/>
  <c r="AB92" i="26"/>
  <c r="AD92" i="26" s="1"/>
  <c r="Q67" i="26"/>
  <c r="AC67" i="26" s="1"/>
  <c r="Q155" i="26"/>
  <c r="E155" i="26" s="1"/>
  <c r="Q95" i="26"/>
  <c r="AC95" i="26" s="1"/>
  <c r="Q35" i="26"/>
  <c r="AC35" i="26" s="1"/>
  <c r="Q75" i="26"/>
  <c r="E75" i="26" s="1"/>
  <c r="F75" i="26" s="1"/>
  <c r="Q41" i="26"/>
  <c r="R41" i="26" s="1"/>
  <c r="Q36" i="26"/>
  <c r="E66" i="70"/>
  <c r="G19" i="70"/>
  <c r="F20" i="70"/>
  <c r="Q30" i="26"/>
  <c r="AC30" i="26" s="1"/>
  <c r="G65" i="70"/>
  <c r="AC167" i="26"/>
  <c r="AB173" i="26"/>
  <c r="AC192" i="26"/>
  <c r="AB188" i="26"/>
  <c r="R205" i="26"/>
  <c r="AC113" i="26"/>
  <c r="E9" i="26"/>
  <c r="F9" i="26" s="1"/>
  <c r="AC205" i="26"/>
  <c r="E158" i="26"/>
  <c r="R34" i="26"/>
  <c r="R102" i="26"/>
  <c r="AC194" i="26"/>
  <c r="E113" i="26"/>
  <c r="F113" i="26" s="1"/>
  <c r="AE22" i="26"/>
  <c r="AB32" i="26"/>
  <c r="AB118" i="26"/>
  <c r="E188" i="26"/>
  <c r="F188" i="26" s="1"/>
  <c r="I72" i="70"/>
  <c r="G22" i="26"/>
  <c r="AC193" i="26"/>
  <c r="AC196" i="26"/>
  <c r="AC198" i="26"/>
  <c r="E31" i="26"/>
  <c r="F31" i="26" s="1"/>
  <c r="AB133" i="26"/>
  <c r="AB235" i="26"/>
  <c r="R186" i="26"/>
  <c r="E161" i="26"/>
  <c r="AC93" i="26"/>
  <c r="AB201" i="26"/>
  <c r="AB192" i="26"/>
  <c r="AB213" i="26"/>
  <c r="R160" i="26"/>
  <c r="H63" i="70"/>
  <c r="I63" i="70"/>
  <c r="G13" i="70"/>
  <c r="J66" i="70"/>
  <c r="D75" i="70"/>
  <c r="H8" i="70"/>
  <c r="G64" i="70"/>
  <c r="D21" i="70"/>
  <c r="G15" i="70"/>
  <c r="C75" i="70"/>
  <c r="I5" i="70"/>
  <c r="F21" i="70"/>
  <c r="F8" i="70"/>
  <c r="C69" i="70"/>
  <c r="F16" i="70"/>
  <c r="F72" i="70"/>
  <c r="E62" i="70"/>
  <c r="G8" i="70"/>
  <c r="E70" i="70"/>
  <c r="G16" i="70"/>
  <c r="E64" i="70"/>
  <c r="H16" i="70"/>
  <c r="I8" i="70"/>
  <c r="I16" i="70"/>
  <c r="F24" i="70"/>
  <c r="G24" i="70"/>
  <c r="C8" i="70"/>
  <c r="C15" i="70"/>
  <c r="D16" i="70"/>
  <c r="I24" i="70"/>
  <c r="F76" i="70"/>
  <c r="G67" i="70"/>
  <c r="G20" i="70"/>
  <c r="H20" i="70"/>
  <c r="D13" i="70"/>
  <c r="D12" i="70"/>
  <c r="C20" i="70"/>
  <c r="I21" i="70"/>
  <c r="F80" i="70"/>
  <c r="H6" i="70"/>
  <c r="E12" i="70"/>
  <c r="F14" i="70"/>
  <c r="D20" i="70"/>
  <c r="E21" i="70"/>
  <c r="K53" i="70"/>
  <c r="H23" i="70"/>
  <c r="H65" i="70"/>
  <c r="F12" i="70"/>
  <c r="J5" i="70"/>
  <c r="E20" i="70"/>
  <c r="AC219" i="26"/>
  <c r="E189" i="26"/>
  <c r="R192" i="26"/>
  <c r="AC53" i="26"/>
  <c r="AB47" i="26"/>
  <c r="E159" i="26"/>
  <c r="E100" i="26"/>
  <c r="F100" i="26" s="1"/>
  <c r="AB121" i="26"/>
  <c r="AB53" i="26"/>
  <c r="AB215" i="26"/>
  <c r="E168" i="26"/>
  <c r="P174" i="26"/>
  <c r="AB174" i="26" s="1"/>
  <c r="R187" i="26"/>
  <c r="AC91" i="26"/>
  <c r="AB136" i="26"/>
  <c r="E92" i="26"/>
  <c r="F92" i="26" s="1"/>
  <c r="F186" i="26"/>
  <c r="E201" i="26"/>
  <c r="F201" i="26" s="1"/>
  <c r="AB94" i="26"/>
  <c r="AB211" i="26"/>
  <c r="H118" i="26"/>
  <c r="R100" i="26"/>
  <c r="T172" i="26"/>
  <c r="H172" i="26" s="1"/>
  <c r="T169" i="26"/>
  <c r="T165" i="26"/>
  <c r="T163" i="26"/>
  <c r="H163" i="26" s="1"/>
  <c r="T171" i="26"/>
  <c r="AF171" i="26" s="1"/>
  <c r="T164" i="26"/>
  <c r="H164" i="26" s="1"/>
  <c r="T167" i="26"/>
  <c r="T162" i="26"/>
  <c r="T173" i="26"/>
  <c r="AF173" i="26" s="1"/>
  <c r="T170" i="26"/>
  <c r="AF170" i="26" s="1"/>
  <c r="T168" i="26"/>
  <c r="H168" i="26" s="1"/>
  <c r="T166" i="26"/>
  <c r="AF166" i="26" s="1"/>
  <c r="S42" i="26"/>
  <c r="S49" i="26"/>
  <c r="S51" i="26"/>
  <c r="S52" i="26"/>
  <c r="S48" i="26"/>
  <c r="S45" i="26"/>
  <c r="S50" i="26"/>
  <c r="S53" i="26"/>
  <c r="S44" i="26"/>
  <c r="S47" i="26"/>
  <c r="S46" i="26"/>
  <c r="S43" i="26"/>
  <c r="S169" i="26"/>
  <c r="S163" i="26"/>
  <c r="S164" i="26"/>
  <c r="S170" i="26"/>
  <c r="S168" i="26"/>
  <c r="S173" i="26"/>
  <c r="S172" i="26"/>
  <c r="S167" i="26"/>
  <c r="S166" i="26"/>
  <c r="S162" i="26"/>
  <c r="C16" i="70"/>
  <c r="C72" i="70"/>
  <c r="AC20" i="26"/>
  <c r="AB28" i="26"/>
  <c r="AE28" i="26"/>
  <c r="G165" i="26"/>
  <c r="AE165" i="26"/>
  <c r="U150" i="26"/>
  <c r="I150" i="26" s="1"/>
  <c r="E171" i="26"/>
  <c r="AC171" i="26"/>
  <c r="S171" i="26"/>
  <c r="R201" i="26"/>
  <c r="R200" i="26"/>
  <c r="U105" i="26"/>
  <c r="U58" i="26"/>
  <c r="U62" i="26"/>
  <c r="AG62" i="26" s="1"/>
  <c r="U56" i="26"/>
  <c r="U57" i="26"/>
  <c r="I57" i="26" s="1"/>
  <c r="U55" i="26"/>
  <c r="I55" i="26" s="1"/>
  <c r="U65" i="26"/>
  <c r="U64" i="26"/>
  <c r="AG64" i="26" s="1"/>
  <c r="M37" i="70"/>
  <c r="U54" i="26"/>
  <c r="AG54" i="26" s="1"/>
  <c r="U61" i="26"/>
  <c r="AG61" i="26" s="1"/>
  <c r="U63" i="26"/>
  <c r="I63" i="26" s="1"/>
  <c r="U59" i="26"/>
  <c r="I59" i="26" s="1"/>
  <c r="R240" i="26"/>
  <c r="R213" i="26"/>
  <c r="R217" i="26"/>
  <c r="S235" i="26"/>
  <c r="S236" i="26"/>
  <c r="S237" i="26"/>
  <c r="U95" i="26"/>
  <c r="U98" i="26"/>
  <c r="U96" i="26"/>
  <c r="AG96" i="26" s="1"/>
  <c r="U91" i="26"/>
  <c r="M40" i="70"/>
  <c r="U93" i="26"/>
  <c r="I93" i="26" s="1"/>
  <c r="U97" i="26"/>
  <c r="Q68" i="46"/>
  <c r="U99" i="26"/>
  <c r="U94" i="26"/>
  <c r="AF7" i="26"/>
  <c r="H7" i="26"/>
  <c r="P72" i="26"/>
  <c r="X233" i="26"/>
  <c r="AJ233" i="26" s="1"/>
  <c r="X226" i="26"/>
  <c r="AJ226" i="26" s="1"/>
  <c r="X118" i="26"/>
  <c r="L118" i="26" s="1"/>
  <c r="H63" i="26"/>
  <c r="Q172" i="26"/>
  <c r="Q165" i="26"/>
  <c r="Q169" i="26"/>
  <c r="E169" i="26" s="1"/>
  <c r="F169" i="26" s="1"/>
  <c r="AB62" i="26"/>
  <c r="T102" i="26"/>
  <c r="T107" i="26"/>
  <c r="H107" i="26" s="1"/>
  <c r="T105" i="26"/>
  <c r="H105" i="26" s="1"/>
  <c r="T106" i="26"/>
  <c r="T110" i="26"/>
  <c r="H110" i="26" s="1"/>
  <c r="U227" i="26"/>
  <c r="I227" i="26" s="1"/>
  <c r="U228" i="26"/>
  <c r="I228" i="26" s="1"/>
  <c r="U233" i="26"/>
  <c r="I233" i="26" s="1"/>
  <c r="U230" i="26"/>
  <c r="I230" i="26" s="1"/>
  <c r="U225" i="26"/>
  <c r="I225" i="26" s="1"/>
  <c r="U224" i="26"/>
  <c r="AG224" i="26" s="1"/>
  <c r="U231" i="26"/>
  <c r="AG231" i="26" s="1"/>
  <c r="U226" i="26"/>
  <c r="AG226" i="26" s="1"/>
  <c r="U223" i="26"/>
  <c r="AG223" i="26" s="1"/>
  <c r="M51" i="70"/>
  <c r="M79" i="70" s="1"/>
  <c r="U229" i="26"/>
  <c r="I229" i="26" s="1"/>
  <c r="R206" i="26"/>
  <c r="R159" i="26"/>
  <c r="J42" i="70"/>
  <c r="J14" i="70" s="1"/>
  <c r="O36" i="46"/>
  <c r="U222" i="26"/>
  <c r="I222" i="26" s="1"/>
  <c r="T114" i="26"/>
  <c r="T115" i="26"/>
  <c r="AF115" i="26" s="1"/>
  <c r="T121" i="26"/>
  <c r="AF121" i="26" s="1"/>
  <c r="U232" i="26"/>
  <c r="I232" i="26" s="1"/>
  <c r="T58" i="26"/>
  <c r="T57" i="26"/>
  <c r="H57" i="26" s="1"/>
  <c r="L37" i="70"/>
  <c r="L9" i="70" s="1"/>
  <c r="T61" i="26"/>
  <c r="H61" i="26" s="1"/>
  <c r="T55" i="26"/>
  <c r="H55" i="26" s="1"/>
  <c r="T62" i="26"/>
  <c r="T56" i="26"/>
  <c r="T59" i="26"/>
  <c r="AF59" i="26" s="1"/>
  <c r="T71" i="26"/>
  <c r="H71" i="26" s="1"/>
  <c r="T69" i="26"/>
  <c r="AF69" i="26" s="1"/>
  <c r="L38" i="70"/>
  <c r="L10" i="70" s="1"/>
  <c r="Q248" i="26"/>
  <c r="E248" i="26" s="1"/>
  <c r="F248" i="26" s="1"/>
  <c r="Q252" i="26"/>
  <c r="AC252" i="26" s="1"/>
  <c r="Q256" i="26"/>
  <c r="Q249" i="26"/>
  <c r="AC249" i="26" s="1"/>
  <c r="Q253" i="26"/>
  <c r="AC253" i="26" s="1"/>
  <c r="Q257" i="26"/>
  <c r="E257" i="26" s="1"/>
  <c r="Q250" i="26"/>
  <c r="AC250" i="26" s="1"/>
  <c r="Q254" i="26"/>
  <c r="AC254" i="26" s="1"/>
  <c r="Q246" i="26"/>
  <c r="AC246" i="26" s="1"/>
  <c r="Q247" i="26"/>
  <c r="AC247" i="26" s="1"/>
  <c r="Q251" i="26"/>
  <c r="AC251" i="26" s="1"/>
  <c r="Q255" i="26"/>
  <c r="AC31" i="26"/>
  <c r="R158" i="26"/>
  <c r="X123" i="26"/>
  <c r="L123" i="26" s="1"/>
  <c r="AF111" i="26"/>
  <c r="J37" i="70"/>
  <c r="J65" i="70" s="1"/>
  <c r="T36" i="46"/>
  <c r="J48" i="70"/>
  <c r="J20" i="70" s="1"/>
  <c r="I36" i="46"/>
  <c r="T11" i="26"/>
  <c r="T14" i="26"/>
  <c r="AF14" i="26" s="1"/>
  <c r="T9" i="26"/>
  <c r="H9" i="26" s="1"/>
  <c r="T6" i="26"/>
  <c r="T12" i="26"/>
  <c r="T16" i="26"/>
  <c r="H16" i="26" s="1"/>
  <c r="L33" i="70"/>
  <c r="L5" i="70" s="1"/>
  <c r="T17" i="26"/>
  <c r="E69" i="46"/>
  <c r="T28" i="26"/>
  <c r="AF28" i="26" s="1"/>
  <c r="T22" i="26"/>
  <c r="H22" i="26" s="1"/>
  <c r="L34" i="70"/>
  <c r="L62" i="70" s="1"/>
  <c r="T23" i="26"/>
  <c r="AF23" i="26" s="1"/>
  <c r="H68" i="70"/>
  <c r="I75" i="70"/>
  <c r="AB202" i="26"/>
  <c r="AB103" i="26"/>
  <c r="Q230" i="26"/>
  <c r="AC230" i="26" s="1"/>
  <c r="Q225" i="26"/>
  <c r="AC225" i="26" s="1"/>
  <c r="J52" i="70"/>
  <c r="K52" i="70" s="1"/>
  <c r="AB134" i="26"/>
  <c r="AB101" i="26"/>
  <c r="AD101" i="26" s="1"/>
  <c r="AC206" i="26"/>
  <c r="E32" i="26"/>
  <c r="F32" i="26" s="1"/>
  <c r="AC163" i="26"/>
  <c r="E15" i="70"/>
  <c r="G7" i="70"/>
  <c r="R263" i="26"/>
  <c r="Z263" i="26" s="1"/>
  <c r="R264" i="26"/>
  <c r="Z264" i="26" s="1"/>
  <c r="R265" i="26"/>
  <c r="Z265" i="26" s="1"/>
  <c r="R261" i="26"/>
  <c r="Z261" i="26" s="1"/>
  <c r="R266" i="26"/>
  <c r="Z266" i="26" s="1"/>
  <c r="R262" i="26"/>
  <c r="Z262" i="26" s="1"/>
  <c r="G61" i="70"/>
  <c r="G63" i="70"/>
  <c r="H71" i="70"/>
  <c r="AB182" i="26"/>
  <c r="Q227" i="26"/>
  <c r="AC227" i="26" s="1"/>
  <c r="Q226" i="26"/>
  <c r="E226" i="26" s="1"/>
  <c r="I22" i="70"/>
  <c r="E178" i="26"/>
  <c r="C64" i="70"/>
  <c r="E102" i="26"/>
  <c r="F102" i="26" s="1"/>
  <c r="AB107" i="26"/>
  <c r="AB130" i="26"/>
  <c r="Q224" i="26"/>
  <c r="AC224" i="26" s="1"/>
  <c r="F10" i="70"/>
  <c r="AB257" i="26"/>
  <c r="T151" i="26"/>
  <c r="H151" i="26" s="1"/>
  <c r="T159" i="26"/>
  <c r="H159" i="26" s="1"/>
  <c r="T150" i="26"/>
  <c r="T152" i="26"/>
  <c r="L45" i="70"/>
  <c r="L17" i="70" s="1"/>
  <c r="T156" i="26"/>
  <c r="T160" i="26"/>
  <c r="T158" i="26"/>
  <c r="AF158" i="26" s="1"/>
  <c r="T157" i="26"/>
  <c r="AF157" i="26" s="1"/>
  <c r="T161" i="26"/>
  <c r="AF161" i="26" s="1"/>
  <c r="T153" i="26"/>
  <c r="T155" i="26"/>
  <c r="AF155" i="26" s="1"/>
  <c r="T154" i="26"/>
  <c r="AF154" i="26" s="1"/>
  <c r="L46" i="70"/>
  <c r="L74" i="70" s="1"/>
  <c r="T179" i="26"/>
  <c r="AF179" i="26" s="1"/>
  <c r="T174" i="26"/>
  <c r="T182" i="26"/>
  <c r="AF182" i="26" s="1"/>
  <c r="T175" i="26"/>
  <c r="L47" i="70"/>
  <c r="L19" i="70" s="1"/>
  <c r="T178" i="26"/>
  <c r="T183" i="26"/>
  <c r="AF183" i="26" s="1"/>
  <c r="T184" i="26"/>
  <c r="H184" i="26" s="1"/>
  <c r="T181" i="26"/>
  <c r="T180" i="26"/>
  <c r="T185" i="26"/>
  <c r="T176" i="26"/>
  <c r="H176" i="26" s="1"/>
  <c r="T177" i="26"/>
  <c r="AF177" i="26" s="1"/>
  <c r="T193" i="26"/>
  <c r="T189" i="26"/>
  <c r="T196" i="26"/>
  <c r="T205" i="26"/>
  <c r="T202" i="26"/>
  <c r="AF202" i="26" s="1"/>
  <c r="T198" i="26"/>
  <c r="T210" i="26"/>
  <c r="T218" i="26"/>
  <c r="AF218" i="26" s="1"/>
  <c r="T221" i="26"/>
  <c r="T217" i="26"/>
  <c r="H217" i="26" s="1"/>
  <c r="T220" i="26"/>
  <c r="T212" i="26"/>
  <c r="AF212" i="26" s="1"/>
  <c r="T211" i="26"/>
  <c r="T215" i="26"/>
  <c r="T219" i="26"/>
  <c r="T214" i="26"/>
  <c r="AF214" i="26" s="1"/>
  <c r="L50" i="70"/>
  <c r="L22" i="70" s="1"/>
  <c r="T216" i="26"/>
  <c r="AF216" i="26" s="1"/>
  <c r="T213" i="26"/>
  <c r="T232" i="26"/>
  <c r="H232" i="26" s="1"/>
  <c r="T223" i="26"/>
  <c r="AF223" i="26" s="1"/>
  <c r="T228" i="26"/>
  <c r="H228" i="26" s="1"/>
  <c r="L51" i="70"/>
  <c r="L23" i="70" s="1"/>
  <c r="T224" i="26"/>
  <c r="H224" i="26" s="1"/>
  <c r="T233" i="26"/>
  <c r="H233" i="26" s="1"/>
  <c r="T222" i="26"/>
  <c r="H222" i="26" s="1"/>
  <c r="T231" i="26"/>
  <c r="AF231" i="26" s="1"/>
  <c r="T229" i="26"/>
  <c r="AF229" i="26" s="1"/>
  <c r="T244" i="26"/>
  <c r="AF244" i="26" s="1"/>
  <c r="T239" i="26"/>
  <c r="AF239" i="26" s="1"/>
  <c r="T235" i="26"/>
  <c r="H235" i="26" s="1"/>
  <c r="T245" i="26"/>
  <c r="H245" i="26" s="1"/>
  <c r="T240" i="26"/>
  <c r="AF240" i="26" s="1"/>
  <c r="T234" i="26"/>
  <c r="H234" i="26" s="1"/>
  <c r="T241" i="26"/>
  <c r="H241" i="26" s="1"/>
  <c r="T236" i="26"/>
  <c r="AF236" i="26" s="1"/>
  <c r="T243" i="26"/>
  <c r="H243" i="26" s="1"/>
  <c r="T242" i="26"/>
  <c r="H242" i="26" s="1"/>
  <c r="T237" i="26"/>
  <c r="H237" i="26" s="1"/>
  <c r="L52" i="70"/>
  <c r="L80" i="70" s="1"/>
  <c r="T238" i="26"/>
  <c r="AF238" i="26" s="1"/>
  <c r="E24" i="26"/>
  <c r="F24" i="26" s="1"/>
  <c r="AC24" i="26"/>
  <c r="AB63" i="26"/>
  <c r="AF63" i="26"/>
  <c r="P190" i="26"/>
  <c r="AB190" i="26" s="1"/>
  <c r="P166" i="26"/>
  <c r="E166" i="26"/>
  <c r="P157" i="26"/>
  <c r="R157" i="26" s="1"/>
  <c r="E157" i="26"/>
  <c r="F157" i="26" s="1"/>
  <c r="P148" i="26"/>
  <c r="AB148" i="26" s="1"/>
  <c r="P140" i="26"/>
  <c r="AB140" i="26" s="1"/>
  <c r="P128" i="26"/>
  <c r="AB128" i="26" s="1"/>
  <c r="P116" i="26"/>
  <c r="AB116" i="26" s="1"/>
  <c r="P223" i="26"/>
  <c r="AB223" i="26" s="1"/>
  <c r="AB161" i="26"/>
  <c r="R24" i="26"/>
  <c r="AB57" i="26"/>
  <c r="AB61" i="26"/>
  <c r="P194" i="26"/>
  <c r="AB194" i="26" s="1"/>
  <c r="E194" i="26"/>
  <c r="P185" i="26"/>
  <c r="P153" i="26"/>
  <c r="E153" i="26"/>
  <c r="F153" i="26" s="1"/>
  <c r="P144" i="26"/>
  <c r="AB144" i="26" s="1"/>
  <c r="P135" i="26"/>
  <c r="AB135" i="26" s="1"/>
  <c r="P131" i="26"/>
  <c r="AB131" i="26" s="1"/>
  <c r="P124" i="26"/>
  <c r="P120" i="26"/>
  <c r="AC125" i="26"/>
  <c r="R125" i="26"/>
  <c r="E125" i="26"/>
  <c r="F125" i="26" s="1"/>
  <c r="P73" i="26"/>
  <c r="H73" i="26"/>
  <c r="P64" i="26"/>
  <c r="AB64" i="26" s="1"/>
  <c r="E64" i="26"/>
  <c r="F64" i="26" s="1"/>
  <c r="P52" i="26"/>
  <c r="AB48" i="26"/>
  <c r="AC59" i="26"/>
  <c r="E156" i="26"/>
  <c r="AC156" i="26"/>
  <c r="E112" i="26"/>
  <c r="F112" i="26" s="1"/>
  <c r="P112" i="26"/>
  <c r="AB112" i="26" s="1"/>
  <c r="AD112" i="26" s="1"/>
  <c r="P95" i="26"/>
  <c r="AB95" i="26" s="1"/>
  <c r="P88" i="26"/>
  <c r="R88" i="26" s="1"/>
  <c r="E88" i="26"/>
  <c r="F88" i="26" s="1"/>
  <c r="P84" i="26"/>
  <c r="E84" i="26"/>
  <c r="F84" i="26" s="1"/>
  <c r="P80" i="26"/>
  <c r="AC217" i="26"/>
  <c r="AB145" i="26"/>
  <c r="AB208" i="26"/>
  <c r="AB204" i="26"/>
  <c r="AB171" i="26"/>
  <c r="R143" i="26"/>
  <c r="AB139" i="26"/>
  <c r="P123" i="26"/>
  <c r="P56" i="26"/>
  <c r="E56" i="26"/>
  <c r="F56" i="26" s="1"/>
  <c r="P219" i="26"/>
  <c r="E219" i="26"/>
  <c r="AB217" i="26"/>
  <c r="P245" i="26"/>
  <c r="I62" i="26"/>
  <c r="AB33" i="26"/>
  <c r="AC39" i="26"/>
  <c r="AB79" i="26"/>
  <c r="AB83" i="26"/>
  <c r="AB71" i="26"/>
  <c r="AB55" i="26"/>
  <c r="AB50" i="26"/>
  <c r="AB43" i="26"/>
  <c r="AF66" i="26"/>
  <c r="AB81" i="26"/>
  <c r="AB76" i="26"/>
  <c r="R208" i="26"/>
  <c r="AB129" i="26"/>
  <c r="AB160" i="26"/>
  <c r="E187" i="26"/>
  <c r="F187" i="26" s="1"/>
  <c r="AC187" i="26"/>
  <c r="AB191" i="26"/>
  <c r="E97" i="26"/>
  <c r="F97" i="26" s="1"/>
  <c r="P97" i="26"/>
  <c r="AB49" i="26"/>
  <c r="AB45" i="26"/>
  <c r="P232" i="26"/>
  <c r="AB232" i="26" s="1"/>
  <c r="AC61" i="26"/>
  <c r="AF147" i="26"/>
  <c r="E175" i="26"/>
  <c r="F175" i="26" s="1"/>
  <c r="AC89" i="26"/>
  <c r="AB18" i="26"/>
  <c r="AB42" i="26"/>
  <c r="AC185" i="26"/>
  <c r="AB195" i="26"/>
  <c r="AC233" i="26"/>
  <c r="P234" i="26"/>
  <c r="P236" i="26"/>
  <c r="AB236" i="26" s="1"/>
  <c r="P253" i="26"/>
  <c r="AB253" i="26" s="1"/>
  <c r="AB106" i="26"/>
  <c r="R96" i="26"/>
  <c r="AC96" i="26"/>
  <c r="E96" i="26"/>
  <c r="F96" i="26" s="1"/>
  <c r="AC127" i="26"/>
  <c r="R127" i="26"/>
  <c r="E127" i="26"/>
  <c r="F127" i="26" s="1"/>
  <c r="AF21" i="26"/>
  <c r="AB21" i="26"/>
  <c r="AB25" i="26"/>
  <c r="AB38" i="26"/>
  <c r="AB51" i="26"/>
  <c r="P90" i="26"/>
  <c r="E90" i="26"/>
  <c r="F90" i="26" s="1"/>
  <c r="AB110" i="26"/>
  <c r="AB117" i="26"/>
  <c r="AC117" i="26"/>
  <c r="AB138" i="26"/>
  <c r="AC157" i="26"/>
  <c r="AC159" i="26"/>
  <c r="AC164" i="26"/>
  <c r="AB168" i="26"/>
  <c r="E177" i="26"/>
  <c r="AC177" i="26"/>
  <c r="AB179" i="26"/>
  <c r="AC175" i="26"/>
  <c r="AB186" i="26"/>
  <c r="AC186" i="26"/>
  <c r="P198" i="26"/>
  <c r="E198" i="26"/>
  <c r="AC207" i="26"/>
  <c r="AC203" i="26"/>
  <c r="P207" i="26"/>
  <c r="P189" i="26"/>
  <c r="AB184" i="26"/>
  <c r="AB181" i="26"/>
  <c r="P170" i="26"/>
  <c r="E170" i="26"/>
  <c r="P167" i="26"/>
  <c r="E167" i="26"/>
  <c r="AB164" i="26"/>
  <c r="P155" i="26"/>
  <c r="P151" i="26"/>
  <c r="P146" i="26"/>
  <c r="P142" i="26"/>
  <c r="P122" i="26"/>
  <c r="AB122" i="26" s="1"/>
  <c r="P115" i="26"/>
  <c r="P111" i="26"/>
  <c r="AB111" i="26" s="1"/>
  <c r="AB108" i="26"/>
  <c r="P105" i="26"/>
  <c r="AB220" i="26"/>
  <c r="AB212" i="26"/>
  <c r="R188" i="26"/>
  <c r="R197" i="26"/>
  <c r="E190" i="26"/>
  <c r="F190" i="26" s="1"/>
  <c r="AC190" i="26"/>
  <c r="AC173" i="26"/>
  <c r="E173" i="26"/>
  <c r="AC168" i="26"/>
  <c r="AC15" i="26"/>
  <c r="AC17" i="26"/>
  <c r="E17" i="26"/>
  <c r="F17" i="26" s="1"/>
  <c r="AB14" i="26"/>
  <c r="R14" i="26"/>
  <c r="P241" i="26"/>
  <c r="P238" i="26"/>
  <c r="AB238" i="26" s="1"/>
  <c r="E101" i="26"/>
  <c r="F101" i="26" s="1"/>
  <c r="R199" i="26"/>
  <c r="AB199" i="26"/>
  <c r="E12" i="26"/>
  <c r="F12" i="26" s="1"/>
  <c r="AC12" i="26"/>
  <c r="AC8" i="26"/>
  <c r="E8" i="26"/>
  <c r="F8" i="26" s="1"/>
  <c r="E13" i="26"/>
  <c r="F13" i="26" s="1"/>
  <c r="AC13" i="26"/>
  <c r="AC7" i="26"/>
  <c r="E7" i="26"/>
  <c r="F7" i="26" s="1"/>
  <c r="AC161" i="26"/>
  <c r="R101" i="26"/>
  <c r="AE90" i="26"/>
  <c r="G90" i="26"/>
  <c r="AB218" i="26"/>
  <c r="AB183" i="26"/>
  <c r="AB172" i="26"/>
  <c r="AC204" i="26"/>
  <c r="E204" i="26"/>
  <c r="F204" i="26" s="1"/>
  <c r="R204" i="26"/>
  <c r="E179" i="26"/>
  <c r="F179" i="26" s="1"/>
  <c r="AC179" i="26"/>
  <c r="AC85" i="26"/>
  <c r="E85" i="26"/>
  <c r="F85" i="26" s="1"/>
  <c r="AC138" i="26"/>
  <c r="E138" i="26"/>
  <c r="F138" i="26" s="1"/>
  <c r="R138" i="26"/>
  <c r="AC11" i="26"/>
  <c r="AF73" i="26"/>
  <c r="AB75" i="26"/>
  <c r="R89" i="26"/>
  <c r="AB89" i="26"/>
  <c r="H29" i="26"/>
  <c r="AF13" i="26"/>
  <c r="H87" i="26"/>
  <c r="E87" i="26"/>
  <c r="F87" i="26" s="1"/>
  <c r="AC87" i="26"/>
  <c r="R134" i="26"/>
  <c r="P85" i="26"/>
  <c r="AB68" i="26"/>
  <c r="R59" i="26"/>
  <c r="P46" i="26"/>
  <c r="P39" i="26"/>
  <c r="AB39" i="26" s="1"/>
  <c r="P35" i="26"/>
  <c r="P31" i="26"/>
  <c r="AB31" i="26" s="1"/>
  <c r="P26" i="26"/>
  <c r="AB216" i="26"/>
  <c r="AC148" i="26"/>
  <c r="R99" i="26"/>
  <c r="E99" i="26"/>
  <c r="F99" i="26" s="1"/>
  <c r="AB96" i="26"/>
  <c r="P180" i="26"/>
  <c r="P176" i="26"/>
  <c r="E176" i="26"/>
  <c r="AB98" i="26"/>
  <c r="P20" i="26"/>
  <c r="E20" i="26"/>
  <c r="F20" i="26" s="1"/>
  <c r="P214" i="26"/>
  <c r="AB214" i="26" s="1"/>
  <c r="AF75" i="26"/>
  <c r="F148" i="26"/>
  <c r="AB70" i="26"/>
  <c r="AB119" i="26"/>
  <c r="P109" i="26"/>
  <c r="H109" i="26"/>
  <c r="AB40" i="26"/>
  <c r="P36" i="26"/>
  <c r="AB36" i="26" s="1"/>
  <c r="P27" i="26"/>
  <c r="AB23" i="26"/>
  <c r="P19" i="26"/>
  <c r="AB19" i="26" s="1"/>
  <c r="AB209" i="26"/>
  <c r="R209" i="26"/>
  <c r="AB210" i="26"/>
  <c r="AF225" i="26"/>
  <c r="H225" i="26"/>
  <c r="P244" i="26"/>
  <c r="AB240" i="26"/>
  <c r="P16" i="26"/>
  <c r="P9" i="26"/>
  <c r="R9" i="26" s="1"/>
  <c r="P17" i="26"/>
  <c r="AB65" i="26"/>
  <c r="P230" i="26"/>
  <c r="AB230" i="26" s="1"/>
  <c r="AC199" i="26"/>
  <c r="H119" i="26"/>
  <c r="E10" i="26"/>
  <c r="F10" i="26" s="1"/>
  <c r="E16" i="26"/>
  <c r="F16" i="26" s="1"/>
  <c r="E207" i="26"/>
  <c r="F207" i="26" s="1"/>
  <c r="H10" i="26"/>
  <c r="AB77" i="26"/>
  <c r="E192" i="26"/>
  <c r="F192" i="26" s="1"/>
  <c r="R98" i="26"/>
  <c r="AC38" i="26"/>
  <c r="AB147" i="26"/>
  <c r="AB87" i="26"/>
  <c r="P243" i="26"/>
  <c r="AB243" i="26" s="1"/>
  <c r="R92" i="26"/>
  <c r="E195" i="26"/>
  <c r="AC176" i="26"/>
  <c r="AC88" i="26"/>
  <c r="AB149" i="26"/>
  <c r="AB141" i="26"/>
  <c r="AB126" i="26"/>
  <c r="AB143" i="26"/>
  <c r="AB152" i="26"/>
  <c r="AB158" i="26"/>
  <c r="AB193" i="26"/>
  <c r="AB159" i="26"/>
  <c r="AB231" i="26"/>
  <c r="AC160" i="26"/>
  <c r="E160" i="26"/>
  <c r="F160" i="26" s="1"/>
  <c r="AB100" i="26"/>
  <c r="R53" i="26"/>
  <c r="E53" i="26"/>
  <c r="F53" i="26" s="1"/>
  <c r="R76" i="26"/>
  <c r="AC76" i="26"/>
  <c r="E76" i="26"/>
  <c r="F76" i="26" s="1"/>
  <c r="AB37" i="26"/>
  <c r="AB93" i="26"/>
  <c r="AC100" i="26"/>
  <c r="H111" i="26"/>
  <c r="AB24" i="26"/>
  <c r="AC34" i="26"/>
  <c r="AB34" i="26"/>
  <c r="AB154" i="26"/>
  <c r="AC154" i="26"/>
  <c r="AB91" i="26"/>
  <c r="P69" i="26"/>
  <c r="AB44" i="26"/>
  <c r="E185" i="26"/>
  <c r="R93" i="26"/>
  <c r="P233" i="26"/>
  <c r="AF15" i="26"/>
  <c r="AB156" i="26"/>
  <c r="AB29" i="26"/>
  <c r="AB22" i="26"/>
  <c r="AB102" i="26"/>
  <c r="R32" i="26"/>
  <c r="AB227" i="26"/>
  <c r="AB242" i="26"/>
  <c r="P249" i="26"/>
  <c r="AB249" i="26" s="1"/>
  <c r="P248" i="26"/>
  <c r="AB248" i="26" s="1"/>
  <c r="E71" i="70"/>
  <c r="E68" i="70"/>
  <c r="D77" i="70"/>
  <c r="D68" i="70"/>
  <c r="C63" i="70"/>
  <c r="D67" i="70"/>
  <c r="H14" i="70"/>
  <c r="I15" i="70"/>
  <c r="I65" i="70"/>
  <c r="F69" i="70"/>
  <c r="F73" i="70"/>
  <c r="C22" i="70"/>
  <c r="G72" i="70"/>
  <c r="I7" i="70"/>
  <c r="C67" i="70"/>
  <c r="C77" i="70"/>
  <c r="D23" i="70"/>
  <c r="H64" i="70"/>
  <c r="D65" i="70"/>
  <c r="H72" i="70"/>
  <c r="G6" i="70"/>
  <c r="H11" i="70"/>
  <c r="E69" i="70"/>
  <c r="H69" i="70"/>
  <c r="C73" i="70"/>
  <c r="G70" i="70"/>
  <c r="J10" i="70"/>
  <c r="J15" i="70"/>
  <c r="J73" i="70"/>
  <c r="C76" i="70"/>
  <c r="G77" i="70"/>
  <c r="F22" i="70"/>
  <c r="C23" i="70"/>
  <c r="G75" i="70"/>
  <c r="D71" i="70"/>
  <c r="G76" i="70"/>
  <c r="E65" i="70"/>
  <c r="F64" i="70"/>
  <c r="I67" i="70"/>
  <c r="H67" i="70"/>
  <c r="E73" i="70"/>
  <c r="J61" i="70"/>
  <c r="G71" i="70"/>
  <c r="J71" i="70"/>
  <c r="F61" i="70"/>
  <c r="D7" i="70"/>
  <c r="C11" i="70"/>
  <c r="E13" i="70"/>
  <c r="G69" i="70"/>
  <c r="D15" i="70"/>
  <c r="I71" i="70"/>
  <c r="H19" i="70"/>
  <c r="J19" i="70"/>
  <c r="F78" i="70"/>
  <c r="G18" i="70"/>
  <c r="D14" i="70"/>
  <c r="H10" i="70"/>
  <c r="F6" i="70"/>
  <c r="K39" i="70"/>
  <c r="K67" i="70" s="1"/>
  <c r="K43" i="70"/>
  <c r="K15" i="70" s="1"/>
  <c r="E63" i="70"/>
  <c r="I61" i="70"/>
  <c r="G68" i="70"/>
  <c r="I64" i="70"/>
  <c r="E67" i="70"/>
  <c r="F70" i="70"/>
  <c r="E7" i="70"/>
  <c r="H7" i="70"/>
  <c r="F11" i="70"/>
  <c r="C19" i="70"/>
  <c r="E19" i="70"/>
  <c r="I19" i="70"/>
  <c r="J11" i="70"/>
  <c r="H22" i="70"/>
  <c r="C13" i="70"/>
  <c r="G9" i="70"/>
  <c r="C25" i="70"/>
  <c r="J69" i="70"/>
  <c r="I73" i="70"/>
  <c r="K45" i="70"/>
  <c r="F63" i="70"/>
  <c r="D69" i="70"/>
  <c r="H70" i="70"/>
  <c r="H62" i="70"/>
  <c r="C71" i="70"/>
  <c r="F7" i="70"/>
  <c r="D11" i="70"/>
  <c r="G11" i="70"/>
  <c r="H15" i="70"/>
  <c r="H66" i="70"/>
  <c r="F19" i="70"/>
  <c r="I23" i="70"/>
  <c r="F9" i="70"/>
  <c r="F65" i="70"/>
  <c r="I10" i="70"/>
  <c r="I66" i="70"/>
  <c r="I13" i="70"/>
  <c r="I69" i="70"/>
  <c r="I20" i="70"/>
  <c r="I76" i="70"/>
  <c r="E23" i="70"/>
  <c r="E79" i="70"/>
  <c r="L77" i="70"/>
  <c r="L69" i="70"/>
  <c r="D63" i="70"/>
  <c r="F77" i="70"/>
  <c r="E77" i="70"/>
  <c r="G62" i="70"/>
  <c r="D8" i="70"/>
  <c r="C14" i="70"/>
  <c r="H17" i="70"/>
  <c r="H73" i="70"/>
  <c r="F62" i="70"/>
  <c r="I62" i="70"/>
  <c r="F74" i="70"/>
  <c r="E74" i="70"/>
  <c r="D18" i="70"/>
  <c r="D74" i="70"/>
  <c r="K41" i="70"/>
  <c r="H76" i="70"/>
  <c r="I74" i="70"/>
  <c r="H74" i="70"/>
  <c r="C65" i="70"/>
  <c r="D73" i="70"/>
  <c r="F75" i="70"/>
  <c r="K44" i="70"/>
  <c r="K72" i="70" s="1"/>
  <c r="D64" i="70"/>
  <c r="F68" i="70"/>
  <c r="J72" i="70"/>
  <c r="K38" i="70"/>
  <c r="C62" i="70"/>
  <c r="E6" i="70"/>
  <c r="D10" i="70"/>
  <c r="G10" i="70"/>
  <c r="F15" i="70"/>
  <c r="F71" i="70"/>
  <c r="E16" i="70"/>
  <c r="E72" i="70"/>
  <c r="J67" i="70"/>
  <c r="F67" i="70"/>
  <c r="D19" i="70"/>
  <c r="K47" i="70"/>
  <c r="K19" i="70" s="1"/>
  <c r="H24" i="70"/>
  <c r="H80" i="70"/>
  <c r="D6" i="70"/>
  <c r="D76" i="70"/>
  <c r="G66" i="70"/>
  <c r="F66" i="70"/>
  <c r="D70" i="70"/>
  <c r="D72" i="70"/>
  <c r="C66" i="70"/>
  <c r="I77" i="70"/>
  <c r="H77" i="70"/>
  <c r="I70" i="70"/>
  <c r="C74" i="70"/>
  <c r="E22" i="70"/>
  <c r="E5" i="70"/>
  <c r="E61" i="70"/>
  <c r="C7" i="70"/>
  <c r="D66" i="70"/>
  <c r="C12" i="70"/>
  <c r="C68" i="70"/>
  <c r="I12" i="70"/>
  <c r="I68" i="70"/>
  <c r="E14" i="70"/>
  <c r="D22" i="70"/>
  <c r="D78" i="70"/>
  <c r="G22" i="70"/>
  <c r="C6" i="70"/>
  <c r="I6" i="70"/>
  <c r="D9" i="70"/>
  <c r="E10" i="70"/>
  <c r="H13" i="70"/>
  <c r="I14" i="70"/>
  <c r="F17" i="70"/>
  <c r="F18" i="70"/>
  <c r="I18" i="70"/>
  <c r="C18" i="70"/>
  <c r="E18" i="70"/>
  <c r="J17" i="70"/>
  <c r="G21" i="70"/>
  <c r="C5" i="70"/>
  <c r="G5" i="70"/>
  <c r="C10" i="70"/>
  <c r="F13" i="70"/>
  <c r="G14" i="70"/>
  <c r="C17" i="70"/>
  <c r="G17" i="70"/>
  <c r="C21" i="70"/>
  <c r="H21" i="70"/>
  <c r="D24" i="70"/>
  <c r="T248" i="26"/>
  <c r="H248" i="26" s="1"/>
  <c r="T257" i="26"/>
  <c r="J81" i="70"/>
  <c r="S239" i="26"/>
  <c r="S243" i="26"/>
  <c r="S225" i="26"/>
  <c r="S228" i="26"/>
  <c r="G23" i="70"/>
  <c r="S206" i="26"/>
  <c r="S204" i="26"/>
  <c r="S198" i="26"/>
  <c r="S203" i="26"/>
  <c r="S202" i="26"/>
  <c r="S205" i="26"/>
  <c r="S209" i="26"/>
  <c r="S200" i="26"/>
  <c r="S201" i="26"/>
  <c r="S199" i="26"/>
  <c r="S207" i="26"/>
  <c r="S208" i="26"/>
  <c r="S231" i="26"/>
  <c r="F69" i="46"/>
  <c r="S229" i="26"/>
  <c r="S227" i="26"/>
  <c r="S232" i="26"/>
  <c r="S222" i="26"/>
  <c r="S224" i="26"/>
  <c r="S230" i="26"/>
  <c r="F68" i="46"/>
  <c r="S223" i="26"/>
  <c r="S226" i="26"/>
  <c r="S233" i="26"/>
  <c r="S244" i="26"/>
  <c r="S245" i="26"/>
  <c r="S240" i="26"/>
  <c r="S241" i="26"/>
  <c r="S234" i="26"/>
  <c r="S242" i="26"/>
  <c r="S238" i="26"/>
  <c r="G80" i="70"/>
  <c r="T253" i="26"/>
  <c r="AF253" i="26" s="1"/>
  <c r="T255" i="26"/>
  <c r="T251" i="26"/>
  <c r="H251" i="26" s="1"/>
  <c r="T249" i="26"/>
  <c r="T247" i="26"/>
  <c r="H247" i="26" s="1"/>
  <c r="T246" i="26"/>
  <c r="H246" i="26" s="1"/>
  <c r="T256" i="26"/>
  <c r="T254" i="26"/>
  <c r="H254" i="26" s="1"/>
  <c r="L53" i="70"/>
  <c r="T252" i="26"/>
  <c r="H252" i="26" s="1"/>
  <c r="T250" i="26"/>
  <c r="AF250" i="26" s="1"/>
  <c r="P250" i="26"/>
  <c r="AB250" i="26" s="1"/>
  <c r="P252" i="26"/>
  <c r="AB252" i="26" s="1"/>
  <c r="R254" i="26"/>
  <c r="F208" i="26"/>
  <c r="AB175" i="26"/>
  <c r="H132" i="26"/>
  <c r="E72" i="26"/>
  <c r="F72" i="26" s="1"/>
  <c r="H112" i="26"/>
  <c r="E191" i="26"/>
  <c r="F191" i="26" s="1"/>
  <c r="AC191" i="26"/>
  <c r="E29" i="26"/>
  <c r="F29" i="26" s="1"/>
  <c r="R29" i="26"/>
  <c r="AC29" i="26"/>
  <c r="G17" i="26"/>
  <c r="E37" i="26"/>
  <c r="F37" i="26" s="1"/>
  <c r="AC37" i="26"/>
  <c r="R37" i="26"/>
  <c r="D5" i="70"/>
  <c r="D61" i="70"/>
  <c r="K33" i="70"/>
  <c r="AB59" i="26"/>
  <c r="AC99" i="26"/>
  <c r="AB99" i="26"/>
  <c r="R114" i="26"/>
  <c r="AB114" i="26"/>
  <c r="H5" i="70"/>
  <c r="H61" i="70"/>
  <c r="C61" i="70"/>
  <c r="F5" i="70"/>
  <c r="P222" i="26"/>
  <c r="P226" i="26"/>
  <c r="P225" i="26"/>
  <c r="P224" i="26"/>
  <c r="F23" i="70"/>
  <c r="E24" i="70"/>
  <c r="E80" i="70"/>
  <c r="P255" i="26"/>
  <c r="P247" i="26"/>
  <c r="P229" i="26"/>
  <c r="AB228" i="26"/>
  <c r="AB246" i="26"/>
  <c r="AB239" i="26"/>
  <c r="F25" i="70"/>
  <c r="H25" i="70"/>
  <c r="I25" i="70"/>
  <c r="E81" i="70"/>
  <c r="E25" i="70"/>
  <c r="G25" i="70"/>
  <c r="E252" i="26"/>
  <c r="AB237" i="26"/>
  <c r="AB254" i="26"/>
  <c r="D25" i="70"/>
  <c r="G81" i="70"/>
  <c r="P251" i="26"/>
  <c r="D80" i="70"/>
  <c r="C24" i="70"/>
  <c r="C81" i="70"/>
  <c r="AB256" i="26"/>
  <c r="X65" i="26" l="1"/>
  <c r="L65" i="26" s="1"/>
  <c r="L14" i="70"/>
  <c r="U92" i="26"/>
  <c r="AG92" i="26" s="1"/>
  <c r="U90" i="26"/>
  <c r="AG90" i="26" s="1"/>
  <c r="U101" i="26"/>
  <c r="AG101" i="26" s="1"/>
  <c r="R239" i="26"/>
  <c r="R184" i="26"/>
  <c r="Y50" i="26"/>
  <c r="Y226" i="26"/>
  <c r="E256" i="26"/>
  <c r="AC256" i="26"/>
  <c r="R257" i="26"/>
  <c r="AD6" i="26"/>
  <c r="R231" i="26"/>
  <c r="G53" i="26"/>
  <c r="AE31" i="26"/>
  <c r="G35" i="26"/>
  <c r="Y184" i="26"/>
  <c r="AE245" i="26"/>
  <c r="AE230" i="26"/>
  <c r="AE239" i="26"/>
  <c r="G172" i="26"/>
  <c r="G42" i="26"/>
  <c r="G25" i="26"/>
  <c r="G113" i="26"/>
  <c r="G37" i="26"/>
  <c r="AE8" i="26"/>
  <c r="G95" i="26"/>
  <c r="G110" i="26"/>
  <c r="AE174" i="26"/>
  <c r="AE92" i="26"/>
  <c r="AK92" i="26" s="1"/>
  <c r="Y92" i="26"/>
  <c r="Z92" i="26" s="1"/>
  <c r="AE238" i="26"/>
  <c r="AE224" i="26"/>
  <c r="G237" i="26"/>
  <c r="AE173" i="26"/>
  <c r="G43" i="26"/>
  <c r="G45" i="26"/>
  <c r="I101" i="26"/>
  <c r="G109" i="26"/>
  <c r="G21" i="26"/>
  <c r="G7" i="26"/>
  <c r="AE30" i="26"/>
  <c r="AE99" i="26"/>
  <c r="G106" i="26"/>
  <c r="G10" i="26"/>
  <c r="G111" i="26"/>
  <c r="AE33" i="26"/>
  <c r="AE16" i="26"/>
  <c r="G19" i="26"/>
  <c r="AE233" i="26"/>
  <c r="Y233" i="26"/>
  <c r="AE222" i="26"/>
  <c r="AE236" i="26"/>
  <c r="Y34" i="26"/>
  <c r="Z34" i="26" s="1"/>
  <c r="AE108" i="26"/>
  <c r="G40" i="26"/>
  <c r="G91" i="26"/>
  <c r="G253" i="26"/>
  <c r="G32" i="26"/>
  <c r="AE102" i="26"/>
  <c r="AE23" i="26"/>
  <c r="G28" i="26"/>
  <c r="AE167" i="26"/>
  <c r="G234" i="26"/>
  <c r="G232" i="26"/>
  <c r="G228" i="26"/>
  <c r="AE235" i="26"/>
  <c r="G52" i="26"/>
  <c r="G100" i="26"/>
  <c r="AE96" i="26"/>
  <c r="AE18" i="26"/>
  <c r="AE104" i="26"/>
  <c r="Y104" i="26"/>
  <c r="G26" i="26"/>
  <c r="AE36" i="26"/>
  <c r="AE97" i="26"/>
  <c r="G223" i="26"/>
  <c r="AE227" i="26"/>
  <c r="Y227" i="26"/>
  <c r="AE225" i="26"/>
  <c r="AE166" i="26"/>
  <c r="G164" i="26"/>
  <c r="G38" i="26"/>
  <c r="AE41" i="26"/>
  <c r="G24" i="26"/>
  <c r="G15" i="26"/>
  <c r="AE11" i="26"/>
  <c r="G107" i="26"/>
  <c r="G93" i="26"/>
  <c r="G183" i="26"/>
  <c r="G103" i="26"/>
  <c r="G14" i="26"/>
  <c r="R216" i="26"/>
  <c r="R227" i="26"/>
  <c r="AF206" i="26"/>
  <c r="R141" i="26"/>
  <c r="G6" i="26"/>
  <c r="AC141" i="26"/>
  <c r="AF18" i="26"/>
  <c r="E46" i="26"/>
  <c r="F46" i="26" s="1"/>
  <c r="AC134" i="26"/>
  <c r="AD134" i="26" s="1"/>
  <c r="F164" i="26"/>
  <c r="R8" i="26"/>
  <c r="AC62" i="26"/>
  <c r="AD62" i="26" s="1"/>
  <c r="H44" i="26"/>
  <c r="R15" i="26"/>
  <c r="R11" i="26"/>
  <c r="AF105" i="26"/>
  <c r="AB203" i="26"/>
  <c r="AD203" i="26" s="1"/>
  <c r="AD102" i="26"/>
  <c r="AC66" i="26"/>
  <c r="AD66" i="26" s="1"/>
  <c r="AD91" i="26"/>
  <c r="AD206" i="26"/>
  <c r="E140" i="26"/>
  <c r="F140" i="26" s="1"/>
  <c r="AD8" i="26"/>
  <c r="AF12" i="26"/>
  <c r="F182" i="26"/>
  <c r="E224" i="26"/>
  <c r="AF100" i="26"/>
  <c r="AD127" i="26"/>
  <c r="AC231" i="26"/>
  <c r="U30" i="26"/>
  <c r="AG30" i="26" s="1"/>
  <c r="U34" i="26"/>
  <c r="AG34" i="26" s="1"/>
  <c r="U107" i="26"/>
  <c r="AG107" i="26" s="1"/>
  <c r="X61" i="26"/>
  <c r="L61" i="26" s="1"/>
  <c r="U156" i="26"/>
  <c r="AG156" i="26" s="1"/>
  <c r="U36" i="26"/>
  <c r="AG36" i="26" s="1"/>
  <c r="U31" i="26"/>
  <c r="AG31" i="26" s="1"/>
  <c r="X60" i="26"/>
  <c r="L60" i="26" s="1"/>
  <c r="R133" i="26"/>
  <c r="AF19" i="26"/>
  <c r="U41" i="26"/>
  <c r="V41" i="26" s="1"/>
  <c r="W41" i="26" s="1"/>
  <c r="H72" i="26"/>
  <c r="V68" i="46"/>
  <c r="X106" i="26"/>
  <c r="Y106" i="26" s="1"/>
  <c r="X64" i="26"/>
  <c r="L64" i="26" s="1"/>
  <c r="U159" i="26"/>
  <c r="I159" i="26" s="1"/>
  <c r="H79" i="26"/>
  <c r="AF26" i="26"/>
  <c r="X115" i="26"/>
  <c r="L115" i="26" s="1"/>
  <c r="AB12" i="26"/>
  <c r="AD12" i="26" s="1"/>
  <c r="H188" i="26"/>
  <c r="AF20" i="26"/>
  <c r="AD201" i="26"/>
  <c r="R30" i="26"/>
  <c r="U80" i="26"/>
  <c r="I80" i="26" s="1"/>
  <c r="H190" i="26"/>
  <c r="U85" i="26"/>
  <c r="I85" i="26" s="1"/>
  <c r="X119" i="26"/>
  <c r="L119" i="26" s="1"/>
  <c r="AD7" i="26"/>
  <c r="H51" i="26"/>
  <c r="AF226" i="26"/>
  <c r="AC236" i="26"/>
  <c r="AF24" i="26"/>
  <c r="U153" i="26"/>
  <c r="AG153" i="26" s="1"/>
  <c r="R7" i="26"/>
  <c r="I61" i="26"/>
  <c r="U172" i="26"/>
  <c r="U157" i="26"/>
  <c r="AG157" i="26" s="1"/>
  <c r="U155" i="26"/>
  <c r="AG155" i="26" s="1"/>
  <c r="X62" i="26"/>
  <c r="AJ62" i="26" s="1"/>
  <c r="AC241" i="26"/>
  <c r="E250" i="26"/>
  <c r="F250" i="26" s="1"/>
  <c r="AD31" i="26"/>
  <c r="H95" i="26"/>
  <c r="X117" i="26"/>
  <c r="AJ117" i="26" s="1"/>
  <c r="I68" i="46"/>
  <c r="X116" i="26"/>
  <c r="AJ116" i="26" s="1"/>
  <c r="X114" i="26"/>
  <c r="L114" i="26" s="1"/>
  <c r="AF34" i="26"/>
  <c r="U168" i="26"/>
  <c r="I168" i="26" s="1"/>
  <c r="U160" i="26"/>
  <c r="U158" i="26"/>
  <c r="AG158" i="26" s="1"/>
  <c r="U89" i="26"/>
  <c r="I89" i="26" s="1"/>
  <c r="U35" i="26"/>
  <c r="AG35" i="26" s="1"/>
  <c r="X57" i="26"/>
  <c r="AJ57" i="26" s="1"/>
  <c r="AF141" i="26"/>
  <c r="E131" i="26"/>
  <c r="F131" i="26" s="1"/>
  <c r="X121" i="26"/>
  <c r="AJ121" i="26" s="1"/>
  <c r="X125" i="26"/>
  <c r="AJ125" i="26" s="1"/>
  <c r="U197" i="26"/>
  <c r="I197" i="26" s="1"/>
  <c r="U151" i="26"/>
  <c r="AG151" i="26" s="1"/>
  <c r="U152" i="26"/>
  <c r="AG152" i="26" s="1"/>
  <c r="E60" i="26"/>
  <c r="F60" i="26" s="1"/>
  <c r="X110" i="26"/>
  <c r="L110" i="26" s="1"/>
  <c r="X55" i="26"/>
  <c r="M35" i="70"/>
  <c r="M63" i="70" s="1"/>
  <c r="AF82" i="26"/>
  <c r="AD131" i="26"/>
  <c r="M45" i="70"/>
  <c r="M73" i="70" s="1"/>
  <c r="U161" i="26"/>
  <c r="I161" i="26" s="1"/>
  <c r="X108" i="26"/>
  <c r="L108" i="26" s="1"/>
  <c r="E210" i="26"/>
  <c r="AF25" i="26"/>
  <c r="AJ65" i="26"/>
  <c r="AD94" i="26"/>
  <c r="X157" i="26"/>
  <c r="AJ157" i="26" s="1"/>
  <c r="X156" i="26"/>
  <c r="U38" i="26"/>
  <c r="I38" i="26" s="1"/>
  <c r="M38" i="70"/>
  <c r="M10" i="70" s="1"/>
  <c r="E230" i="26"/>
  <c r="AC180" i="26"/>
  <c r="N37" i="70"/>
  <c r="N9" i="70" s="1"/>
  <c r="U37" i="26"/>
  <c r="U71" i="26"/>
  <c r="AG71" i="26" s="1"/>
  <c r="U76" i="26"/>
  <c r="I76" i="26" s="1"/>
  <c r="AC133" i="26"/>
  <c r="AD133" i="26" s="1"/>
  <c r="L233" i="26"/>
  <c r="R179" i="26"/>
  <c r="U75" i="26"/>
  <c r="H170" i="26"/>
  <c r="L227" i="26"/>
  <c r="AJ227" i="26"/>
  <c r="AJ63" i="26"/>
  <c r="L63" i="26"/>
  <c r="U44" i="26"/>
  <c r="I44" i="26" s="1"/>
  <c r="J64" i="70"/>
  <c r="L226" i="26"/>
  <c r="E69" i="26"/>
  <c r="F69" i="26" s="1"/>
  <c r="E58" i="26"/>
  <c r="F58" i="26" s="1"/>
  <c r="E25" i="26"/>
  <c r="F25" i="26" s="1"/>
  <c r="X224" i="26"/>
  <c r="AJ224" i="26" s="1"/>
  <c r="X223" i="26"/>
  <c r="AJ223" i="26" s="1"/>
  <c r="U163" i="26"/>
  <c r="AG163" i="26" s="1"/>
  <c r="U33" i="26"/>
  <c r="I33" i="26" s="1"/>
  <c r="U50" i="26"/>
  <c r="U46" i="26"/>
  <c r="AG46" i="26" s="1"/>
  <c r="E227" i="26"/>
  <c r="AC25" i="26"/>
  <c r="AD25" i="26" s="1"/>
  <c r="AC58" i="26"/>
  <c r="AD58" i="26" s="1"/>
  <c r="N51" i="70"/>
  <c r="N79" i="70" s="1"/>
  <c r="U170" i="26"/>
  <c r="I170" i="26" s="1"/>
  <c r="K68" i="46"/>
  <c r="U49" i="26"/>
  <c r="U53" i="26"/>
  <c r="V53" i="26" s="1"/>
  <c r="W53" i="26" s="1"/>
  <c r="U45" i="26"/>
  <c r="I45" i="26" s="1"/>
  <c r="J8" i="70"/>
  <c r="AC215" i="26"/>
  <c r="AB10" i="26"/>
  <c r="AD10" i="26" s="1"/>
  <c r="X232" i="26"/>
  <c r="L232" i="26" s="1"/>
  <c r="X229" i="26"/>
  <c r="AJ229" i="26" s="1"/>
  <c r="U162" i="26"/>
  <c r="U165" i="26"/>
  <c r="V165" i="26" s="1"/>
  <c r="X225" i="26"/>
  <c r="AJ225" i="26" s="1"/>
  <c r="M36" i="70"/>
  <c r="M64" i="70" s="1"/>
  <c r="X230" i="26"/>
  <c r="L230" i="26" s="1"/>
  <c r="X231" i="26"/>
  <c r="AJ231" i="26" s="1"/>
  <c r="U166" i="26"/>
  <c r="AG166" i="26" s="1"/>
  <c r="U171" i="26"/>
  <c r="AG171" i="26" s="1"/>
  <c r="U39" i="26"/>
  <c r="I39" i="26" s="1"/>
  <c r="U40" i="26"/>
  <c r="I40" i="26" s="1"/>
  <c r="U66" i="26"/>
  <c r="I66" i="26" s="1"/>
  <c r="U169" i="26"/>
  <c r="AG169" i="26" s="1"/>
  <c r="AD178" i="26"/>
  <c r="AD89" i="26"/>
  <c r="I64" i="26"/>
  <c r="E122" i="26"/>
  <c r="F122" i="26" s="1"/>
  <c r="AD183" i="26"/>
  <c r="X222" i="26"/>
  <c r="AJ222" i="26" s="1"/>
  <c r="X228" i="26"/>
  <c r="Y228" i="26" s="1"/>
  <c r="U173" i="26"/>
  <c r="I173" i="26" s="1"/>
  <c r="U167" i="26"/>
  <c r="AG167" i="26" s="1"/>
  <c r="H130" i="26"/>
  <c r="U68" i="46"/>
  <c r="U164" i="26"/>
  <c r="I164" i="26" s="1"/>
  <c r="U72" i="26"/>
  <c r="I72" i="26" s="1"/>
  <c r="I108" i="26"/>
  <c r="AG108" i="26"/>
  <c r="R253" i="26"/>
  <c r="J77" i="70"/>
  <c r="AC77" i="26"/>
  <c r="AD77" i="26" s="1"/>
  <c r="I90" i="26"/>
  <c r="P68" i="46"/>
  <c r="U104" i="26"/>
  <c r="V104" i="26" s="1"/>
  <c r="X47" i="26"/>
  <c r="L47" i="26" s="1"/>
  <c r="K49" i="70"/>
  <c r="K77" i="70" s="1"/>
  <c r="AC104" i="26"/>
  <c r="AD104" i="26" s="1"/>
  <c r="U109" i="26"/>
  <c r="I109" i="26" s="1"/>
  <c r="U103" i="26"/>
  <c r="AG103" i="26" s="1"/>
  <c r="U51" i="26"/>
  <c r="V51" i="26" s="1"/>
  <c r="W51" i="26" s="1"/>
  <c r="U47" i="26"/>
  <c r="V47" i="26" s="1"/>
  <c r="U48" i="26"/>
  <c r="U52" i="26"/>
  <c r="V52" i="26" s="1"/>
  <c r="AE6" i="26"/>
  <c r="R104" i="26"/>
  <c r="U113" i="26"/>
  <c r="AG113" i="26" s="1"/>
  <c r="U106" i="26"/>
  <c r="I106" i="26" s="1"/>
  <c r="M18" i="70"/>
  <c r="M41" i="70"/>
  <c r="U110" i="26"/>
  <c r="I110" i="26" s="1"/>
  <c r="U102" i="26"/>
  <c r="I102" i="26" s="1"/>
  <c r="U42" i="26"/>
  <c r="I32" i="26"/>
  <c r="E35" i="26"/>
  <c r="F35" i="26" s="1"/>
  <c r="F178" i="26"/>
  <c r="U112" i="26"/>
  <c r="I112" i="26" s="1"/>
  <c r="U111" i="26"/>
  <c r="AG111" i="26" s="1"/>
  <c r="U69" i="46"/>
  <c r="AD54" i="26"/>
  <c r="AG193" i="26"/>
  <c r="I193" i="26"/>
  <c r="I60" i="26"/>
  <c r="AG60" i="26"/>
  <c r="E139" i="26"/>
  <c r="F139" i="26" s="1"/>
  <c r="AC211" i="26"/>
  <c r="R183" i="26"/>
  <c r="AD197" i="26"/>
  <c r="U86" i="26"/>
  <c r="M48" i="70"/>
  <c r="M20" i="70" s="1"/>
  <c r="AG80" i="26"/>
  <c r="M39" i="70"/>
  <c r="O39" i="70" s="1"/>
  <c r="U78" i="26"/>
  <c r="AG78" i="26" s="1"/>
  <c r="U188" i="26"/>
  <c r="AG188" i="26" s="1"/>
  <c r="U81" i="26"/>
  <c r="AG81" i="26" s="1"/>
  <c r="R242" i="26"/>
  <c r="R119" i="26"/>
  <c r="E146" i="26"/>
  <c r="F146" i="26" s="1"/>
  <c r="H64" i="26"/>
  <c r="U83" i="26"/>
  <c r="I83" i="26" s="1"/>
  <c r="U191" i="26"/>
  <c r="AG191" i="26" s="1"/>
  <c r="AD136" i="26"/>
  <c r="AC221" i="26"/>
  <c r="AD13" i="26"/>
  <c r="E103" i="26"/>
  <c r="F103" i="26" s="1"/>
  <c r="H116" i="26"/>
  <c r="U189" i="26"/>
  <c r="AG189" i="26" s="1"/>
  <c r="U196" i="26"/>
  <c r="I196" i="26" s="1"/>
  <c r="U82" i="26"/>
  <c r="AG82" i="26" s="1"/>
  <c r="U79" i="26"/>
  <c r="AG79" i="26" s="1"/>
  <c r="R122" i="26"/>
  <c r="R13" i="26"/>
  <c r="U194" i="26"/>
  <c r="AG194" i="26" s="1"/>
  <c r="U190" i="26"/>
  <c r="AG190" i="26" s="1"/>
  <c r="R65" i="26"/>
  <c r="U88" i="26"/>
  <c r="AG88" i="26" s="1"/>
  <c r="R215" i="26"/>
  <c r="AC28" i="26"/>
  <c r="AD28" i="26" s="1"/>
  <c r="AC65" i="26"/>
  <c r="AD163" i="26"/>
  <c r="U87" i="26"/>
  <c r="AG87" i="26" s="1"/>
  <c r="U187" i="26"/>
  <c r="AG187" i="26" s="1"/>
  <c r="U186" i="26"/>
  <c r="I186" i="26" s="1"/>
  <c r="AF125" i="26"/>
  <c r="AD30" i="26"/>
  <c r="R68" i="46"/>
  <c r="AC139" i="26"/>
  <c r="AD139" i="26" s="1"/>
  <c r="E246" i="26"/>
  <c r="F246" i="26" s="1"/>
  <c r="AC151" i="26"/>
  <c r="AC108" i="26"/>
  <c r="AD108" i="26" s="1"/>
  <c r="R23" i="26"/>
  <c r="R60" i="26"/>
  <c r="AF67" i="26"/>
  <c r="G18" i="26"/>
  <c r="AD209" i="26"/>
  <c r="H207" i="26"/>
  <c r="H84" i="26"/>
  <c r="R108" i="26"/>
  <c r="R77" i="26"/>
  <c r="F217" i="26"/>
  <c r="R131" i="26"/>
  <c r="R118" i="26"/>
  <c r="E81" i="26"/>
  <c r="F81" i="26" s="1"/>
  <c r="R81" i="26"/>
  <c r="R121" i="26"/>
  <c r="F233" i="26"/>
  <c r="X183" i="26"/>
  <c r="AJ183" i="26" s="1"/>
  <c r="E130" i="26"/>
  <c r="F130" i="26" s="1"/>
  <c r="AC243" i="26"/>
  <c r="AD243" i="26" s="1"/>
  <c r="R237" i="26"/>
  <c r="AC118" i="26"/>
  <c r="AD118" i="26" s="1"/>
  <c r="AD81" i="26"/>
  <c r="R130" i="26"/>
  <c r="R175" i="26"/>
  <c r="AF77" i="26"/>
  <c r="AD175" i="26"/>
  <c r="AE7" i="26"/>
  <c r="R194" i="26"/>
  <c r="AF22" i="26"/>
  <c r="AC40" i="26"/>
  <c r="AD40" i="26" s="1"/>
  <c r="H31" i="26"/>
  <c r="R46" i="26"/>
  <c r="E237" i="26"/>
  <c r="F237" i="26" s="1"/>
  <c r="H124" i="26"/>
  <c r="X175" i="26"/>
  <c r="AJ175" i="26" s="1"/>
  <c r="X72" i="26"/>
  <c r="L72" i="26" s="1"/>
  <c r="R210" i="26"/>
  <c r="E55" i="26"/>
  <c r="F55" i="26" s="1"/>
  <c r="H90" i="26"/>
  <c r="AC80" i="26"/>
  <c r="I68" i="26"/>
  <c r="AD194" i="26"/>
  <c r="H59" i="26"/>
  <c r="R40" i="26"/>
  <c r="R55" i="26"/>
  <c r="H148" i="26"/>
  <c r="AF136" i="26"/>
  <c r="R172" i="26"/>
  <c r="AD193" i="26"/>
  <c r="F167" i="26"/>
  <c r="E183" i="26"/>
  <c r="F183" i="26" s="1"/>
  <c r="AD47" i="26"/>
  <c r="J68" i="46"/>
  <c r="M47" i="70"/>
  <c r="M19" i="70" s="1"/>
  <c r="U177" i="26"/>
  <c r="I177" i="26" s="1"/>
  <c r="X174" i="26"/>
  <c r="AJ174" i="26" s="1"/>
  <c r="E247" i="26"/>
  <c r="AC49" i="26"/>
  <c r="AD49" i="26" s="1"/>
  <c r="AC184" i="26"/>
  <c r="AD125" i="26"/>
  <c r="U180" i="26"/>
  <c r="AG180" i="26" s="1"/>
  <c r="N42" i="70"/>
  <c r="X124" i="26"/>
  <c r="R43" i="26"/>
  <c r="M7" i="70"/>
  <c r="AG228" i="26"/>
  <c r="AD116" i="26"/>
  <c r="E116" i="26"/>
  <c r="F116" i="26" s="1"/>
  <c r="R173" i="26"/>
  <c r="AF40" i="26"/>
  <c r="AC19" i="26"/>
  <c r="AD19" i="26" s="1"/>
  <c r="R116" i="26"/>
  <c r="H60" i="26"/>
  <c r="U175" i="26"/>
  <c r="I175" i="26" s="1"/>
  <c r="I92" i="26"/>
  <c r="X176" i="26"/>
  <c r="X103" i="26"/>
  <c r="AJ103" i="26" s="1"/>
  <c r="X145" i="26"/>
  <c r="AJ145" i="26" s="1"/>
  <c r="X75" i="26"/>
  <c r="AJ75" i="26" s="1"/>
  <c r="X43" i="26"/>
  <c r="AJ43" i="26" s="1"/>
  <c r="X182" i="26"/>
  <c r="AF191" i="26"/>
  <c r="E124" i="26"/>
  <c r="F124" i="26" s="1"/>
  <c r="X180" i="26"/>
  <c r="L180" i="26" s="1"/>
  <c r="N47" i="70"/>
  <c r="N19" i="70" s="1"/>
  <c r="AF208" i="26"/>
  <c r="AD159" i="26"/>
  <c r="AC74" i="26"/>
  <c r="AD74" i="26" s="1"/>
  <c r="AC145" i="26"/>
  <c r="AD145" i="26" s="1"/>
  <c r="AF76" i="26"/>
  <c r="R129" i="26"/>
  <c r="U184" i="26"/>
  <c r="E21" i="26"/>
  <c r="F21" i="26" s="1"/>
  <c r="R171" i="26"/>
  <c r="AC213" i="26"/>
  <c r="AD67" i="26"/>
  <c r="X178" i="26"/>
  <c r="L178" i="26" s="1"/>
  <c r="X113" i="26"/>
  <c r="AJ113" i="26" s="1"/>
  <c r="X146" i="26"/>
  <c r="AJ146" i="26" s="1"/>
  <c r="I43" i="26"/>
  <c r="X73" i="26"/>
  <c r="N36" i="70"/>
  <c r="N8" i="70" s="1"/>
  <c r="U182" i="26"/>
  <c r="X179" i="26"/>
  <c r="L179" i="26" s="1"/>
  <c r="L122" i="26"/>
  <c r="AC48" i="26"/>
  <c r="AD48" i="26" s="1"/>
  <c r="L16" i="70"/>
  <c r="E238" i="26"/>
  <c r="F159" i="26"/>
  <c r="E74" i="26"/>
  <c r="F74" i="26" s="1"/>
  <c r="H14" i="26"/>
  <c r="H195" i="26"/>
  <c r="R95" i="26"/>
  <c r="AF123" i="26"/>
  <c r="E114" i="26"/>
  <c r="F114" i="26" s="1"/>
  <c r="H173" i="26"/>
  <c r="H209" i="26"/>
  <c r="U185" i="26"/>
  <c r="U181" i="26"/>
  <c r="AG181" i="26" s="1"/>
  <c r="R21" i="26"/>
  <c r="AE103" i="26"/>
  <c r="X177" i="26"/>
  <c r="AJ177" i="26" s="1"/>
  <c r="X181" i="26"/>
  <c r="L181" i="26" s="1"/>
  <c r="P69" i="46"/>
  <c r="X68" i="26"/>
  <c r="U183" i="26"/>
  <c r="I183" i="26" s="1"/>
  <c r="AG174" i="26"/>
  <c r="R18" i="26"/>
  <c r="I30" i="26"/>
  <c r="U179" i="26"/>
  <c r="N38" i="70"/>
  <c r="N10" i="70" s="1"/>
  <c r="AC235" i="26"/>
  <c r="M17" i="70"/>
  <c r="AD114" i="26"/>
  <c r="E254" i="26"/>
  <c r="AC248" i="26"/>
  <c r="AD248" i="26" s="1"/>
  <c r="AD15" i="26"/>
  <c r="H146" i="26"/>
  <c r="F171" i="26"/>
  <c r="R235" i="26"/>
  <c r="J69" i="46"/>
  <c r="U176" i="26"/>
  <c r="AG176" i="26" s="1"/>
  <c r="U178" i="26"/>
  <c r="I178" i="26" s="1"/>
  <c r="X185" i="26"/>
  <c r="AJ185" i="26" s="1"/>
  <c r="X102" i="26"/>
  <c r="AJ102" i="26" s="1"/>
  <c r="X67" i="26"/>
  <c r="AJ67" i="26" s="1"/>
  <c r="X74" i="26"/>
  <c r="AJ74" i="26" s="1"/>
  <c r="AF70" i="26"/>
  <c r="R232" i="26"/>
  <c r="X49" i="26"/>
  <c r="Y49" i="26" s="1"/>
  <c r="Z49" i="26" s="1"/>
  <c r="X45" i="26"/>
  <c r="Y45" i="26" s="1"/>
  <c r="X53" i="26"/>
  <c r="Y53" i="26" s="1"/>
  <c r="Z53" i="26" s="1"/>
  <c r="X51" i="26"/>
  <c r="Y51" i="26" s="1"/>
  <c r="Z51" i="26" s="1"/>
  <c r="X44" i="26"/>
  <c r="Y44" i="26" s="1"/>
  <c r="Z44" i="26" s="1"/>
  <c r="X46" i="26"/>
  <c r="Y46" i="26" s="1"/>
  <c r="AC119" i="26"/>
  <c r="AD119" i="26" s="1"/>
  <c r="F180" i="26"/>
  <c r="AD111" i="26"/>
  <c r="X42" i="26"/>
  <c r="AJ42" i="26" s="1"/>
  <c r="X54" i="26"/>
  <c r="X56" i="26"/>
  <c r="X52" i="26"/>
  <c r="L52" i="26" s="1"/>
  <c r="U195" i="26"/>
  <c r="U192" i="26"/>
  <c r="R64" i="26"/>
  <c r="E253" i="26"/>
  <c r="F253" i="26" s="1"/>
  <c r="AD218" i="26"/>
  <c r="X59" i="26"/>
  <c r="X58" i="26"/>
  <c r="X48" i="26"/>
  <c r="AJ48" i="26" s="1"/>
  <c r="N48" i="70"/>
  <c r="X186" i="26"/>
  <c r="X189" i="26"/>
  <c r="X190" i="26"/>
  <c r="X187" i="26"/>
  <c r="X191" i="26"/>
  <c r="X194" i="26"/>
  <c r="X197" i="26"/>
  <c r="X196" i="26"/>
  <c r="X195" i="26"/>
  <c r="X193" i="26"/>
  <c r="X188" i="26"/>
  <c r="X192" i="26"/>
  <c r="L157" i="26"/>
  <c r="I84" i="26"/>
  <c r="I113" i="26"/>
  <c r="AG57" i="26"/>
  <c r="I100" i="26"/>
  <c r="AG230" i="26"/>
  <c r="AJ139" i="26"/>
  <c r="L139" i="26"/>
  <c r="L50" i="26"/>
  <c r="H46" i="26"/>
  <c r="R68" i="26"/>
  <c r="AG186" i="26"/>
  <c r="AF140" i="26"/>
  <c r="AC23" i="26"/>
  <c r="AD23" i="26" s="1"/>
  <c r="H204" i="26"/>
  <c r="AG73" i="26"/>
  <c r="X148" i="26"/>
  <c r="X147" i="26"/>
  <c r="AG77" i="26"/>
  <c r="F195" i="26"/>
  <c r="AD168" i="26"/>
  <c r="H68" i="26"/>
  <c r="R22" i="26"/>
  <c r="E218" i="26"/>
  <c r="F218" i="26" s="1"/>
  <c r="E22" i="26"/>
  <c r="F22" i="26" s="1"/>
  <c r="AD205" i="26"/>
  <c r="X37" i="26"/>
  <c r="Y37" i="26" s="1"/>
  <c r="Z37" i="26" s="1"/>
  <c r="N44" i="70"/>
  <c r="N72" i="70" s="1"/>
  <c r="X138" i="26"/>
  <c r="AJ138" i="26" s="1"/>
  <c r="AC126" i="26"/>
  <c r="AD126" i="26" s="1"/>
  <c r="AB157" i="26"/>
  <c r="AD157" i="26" s="1"/>
  <c r="I74" i="26"/>
  <c r="E68" i="26"/>
  <c r="F68" i="26" s="1"/>
  <c r="E245" i="26"/>
  <c r="F245" i="26" s="1"/>
  <c r="R236" i="26"/>
  <c r="E57" i="26"/>
  <c r="F57" i="26" s="1"/>
  <c r="X143" i="26"/>
  <c r="AJ143" i="26" s="1"/>
  <c r="R144" i="26"/>
  <c r="AG93" i="26"/>
  <c r="F230" i="26"/>
  <c r="R126" i="26"/>
  <c r="G46" i="26"/>
  <c r="E71" i="26"/>
  <c r="F71" i="26" s="1"/>
  <c r="R245" i="26"/>
  <c r="AG150" i="26"/>
  <c r="AC57" i="26"/>
  <c r="AD57" i="26" s="1"/>
  <c r="R168" i="26"/>
  <c r="E174" i="26"/>
  <c r="F174" i="26" s="1"/>
  <c r="F155" i="26"/>
  <c r="X152" i="26"/>
  <c r="X141" i="26"/>
  <c r="L141" i="26" s="1"/>
  <c r="X66" i="26"/>
  <c r="L66" i="26" s="1"/>
  <c r="F242" i="26"/>
  <c r="AD191" i="26"/>
  <c r="E225" i="26"/>
  <c r="AG233" i="26"/>
  <c r="R45" i="26"/>
  <c r="R62" i="26"/>
  <c r="R150" i="26"/>
  <c r="I54" i="26"/>
  <c r="AD230" i="26"/>
  <c r="F168" i="26"/>
  <c r="AC45" i="26"/>
  <c r="AD45" i="26" s="1"/>
  <c r="AD43" i="26"/>
  <c r="X109" i="26"/>
  <c r="L109" i="26" s="1"/>
  <c r="X76" i="26"/>
  <c r="G33" i="26"/>
  <c r="G41" i="26"/>
  <c r="G23" i="26"/>
  <c r="J18" i="70"/>
  <c r="K46" i="70"/>
  <c r="K74" i="70" s="1"/>
  <c r="AE32" i="26"/>
  <c r="AF9" i="26"/>
  <c r="AF168" i="26"/>
  <c r="H120" i="26"/>
  <c r="H244" i="26"/>
  <c r="AF57" i="26"/>
  <c r="AF137" i="26"/>
  <c r="H83" i="26"/>
  <c r="AF99" i="26"/>
  <c r="AF199" i="26"/>
  <c r="L7" i="70"/>
  <c r="AF163" i="26"/>
  <c r="H94" i="26"/>
  <c r="H229" i="26"/>
  <c r="H121" i="26"/>
  <c r="AF88" i="26"/>
  <c r="H74" i="26"/>
  <c r="H54" i="26"/>
  <c r="H39" i="26"/>
  <c r="H49" i="26"/>
  <c r="H35" i="26"/>
  <c r="AF85" i="26"/>
  <c r="AF149" i="26"/>
  <c r="AF107" i="26"/>
  <c r="H145" i="26"/>
  <c r="AF151" i="26"/>
  <c r="AF203" i="26"/>
  <c r="AF55" i="26"/>
  <c r="H47" i="26"/>
  <c r="AF133" i="26"/>
  <c r="AF104" i="26"/>
  <c r="AE93" i="26"/>
  <c r="K48" i="70"/>
  <c r="K76" i="70" s="1"/>
  <c r="G16" i="26"/>
  <c r="AE183" i="26"/>
  <c r="AK183" i="26" s="1"/>
  <c r="J76" i="70"/>
  <c r="AD39" i="26"/>
  <c r="R71" i="26"/>
  <c r="AD144" i="26"/>
  <c r="E249" i="26"/>
  <c r="F249" i="26" s="1"/>
  <c r="AC240" i="26"/>
  <c r="AD32" i="26"/>
  <c r="E109" i="26"/>
  <c r="F109" i="26" s="1"/>
  <c r="E136" i="26"/>
  <c r="F136" i="26" s="1"/>
  <c r="E110" i="26"/>
  <c r="F110" i="26" s="1"/>
  <c r="R110" i="26"/>
  <c r="AD71" i="26"/>
  <c r="AD130" i="26"/>
  <c r="E83" i="26"/>
  <c r="F83" i="26" s="1"/>
  <c r="AC220" i="26"/>
  <c r="R83" i="26"/>
  <c r="R136" i="26"/>
  <c r="AE100" i="26"/>
  <c r="S180" i="26"/>
  <c r="S185" i="26"/>
  <c r="G108" i="26"/>
  <c r="S175" i="26"/>
  <c r="S182" i="26"/>
  <c r="Y182" i="26" s="1"/>
  <c r="V108" i="26"/>
  <c r="AE53" i="26"/>
  <c r="G174" i="26"/>
  <c r="S181" i="26"/>
  <c r="S176" i="26"/>
  <c r="AF241" i="26"/>
  <c r="H142" i="26"/>
  <c r="AF113" i="26"/>
  <c r="H92" i="26"/>
  <c r="AF41" i="26"/>
  <c r="H129" i="26"/>
  <c r="AF117" i="26"/>
  <c r="AF53" i="26"/>
  <c r="AF96" i="26"/>
  <c r="AF192" i="26"/>
  <c r="H177" i="26"/>
  <c r="H201" i="26"/>
  <c r="H200" i="26"/>
  <c r="I223" i="26"/>
  <c r="H42" i="26"/>
  <c r="H238" i="26"/>
  <c r="AF197" i="26"/>
  <c r="H43" i="26"/>
  <c r="H127" i="26"/>
  <c r="J12" i="70"/>
  <c r="L15" i="70"/>
  <c r="L76" i="70"/>
  <c r="AF232" i="26"/>
  <c r="H186" i="26"/>
  <c r="AD214" i="26"/>
  <c r="E26" i="26"/>
  <c r="F26" i="26" s="1"/>
  <c r="AC216" i="26"/>
  <c r="AC73" i="26"/>
  <c r="E144" i="26"/>
  <c r="F144" i="26" s="1"/>
  <c r="AJ123" i="26"/>
  <c r="I96" i="26"/>
  <c r="AC242" i="26"/>
  <c r="AD242" i="26" s="1"/>
  <c r="R145" i="26"/>
  <c r="AC155" i="26"/>
  <c r="H122" i="26"/>
  <c r="H155" i="26"/>
  <c r="AC135" i="26"/>
  <c r="AD135" i="26" s="1"/>
  <c r="AE21" i="26"/>
  <c r="H115" i="26"/>
  <c r="AD195" i="26"/>
  <c r="E43" i="26"/>
  <c r="F43" i="26" s="1"/>
  <c r="AD64" i="26"/>
  <c r="H38" i="26"/>
  <c r="AF233" i="26"/>
  <c r="AD202" i="26"/>
  <c r="AD150" i="26"/>
  <c r="U205" i="26"/>
  <c r="V205" i="26" s="1"/>
  <c r="W205" i="26" s="1"/>
  <c r="R67" i="26"/>
  <c r="H65" i="26"/>
  <c r="AC18" i="26"/>
  <c r="AD18" i="26" s="1"/>
  <c r="N16" i="70"/>
  <c r="X101" i="26"/>
  <c r="Y101" i="26" s="1"/>
  <c r="Z101" i="26" s="1"/>
  <c r="S151" i="26"/>
  <c r="S131" i="26"/>
  <c r="R147" i="26"/>
  <c r="AC239" i="26"/>
  <c r="AD239" i="26" s="1"/>
  <c r="AF172" i="26"/>
  <c r="AF108" i="26"/>
  <c r="AC41" i="26"/>
  <c r="AD41" i="26" s="1"/>
  <c r="AF101" i="26"/>
  <c r="R106" i="26"/>
  <c r="U202" i="26"/>
  <c r="I202" i="26" s="1"/>
  <c r="AD200" i="26"/>
  <c r="H227" i="26"/>
  <c r="AF224" i="26"/>
  <c r="E228" i="26"/>
  <c r="F228" i="26" s="1"/>
  <c r="E137" i="26"/>
  <c r="F137" i="26" s="1"/>
  <c r="AD160" i="26"/>
  <c r="H239" i="26"/>
  <c r="H30" i="26"/>
  <c r="H103" i="26"/>
  <c r="AD188" i="26"/>
  <c r="R241" i="26"/>
  <c r="AC212" i="26"/>
  <c r="R212" i="26"/>
  <c r="E111" i="26"/>
  <c r="F111" i="26" s="1"/>
  <c r="AD215" i="26"/>
  <c r="F236" i="26"/>
  <c r="L120" i="26"/>
  <c r="AC147" i="26"/>
  <c r="AD147" i="26" s="1"/>
  <c r="E67" i="26"/>
  <c r="F67" i="26" s="1"/>
  <c r="F176" i="26"/>
  <c r="L68" i="70"/>
  <c r="H48" i="26"/>
  <c r="G11" i="26"/>
  <c r="S129" i="26"/>
  <c r="R182" i="26"/>
  <c r="AG70" i="26"/>
  <c r="H108" i="26"/>
  <c r="R196" i="26"/>
  <c r="AD143" i="26"/>
  <c r="AC123" i="26"/>
  <c r="E129" i="26"/>
  <c r="F129" i="26" s="1"/>
  <c r="R123" i="26"/>
  <c r="E41" i="26"/>
  <c r="F41" i="26" s="1"/>
  <c r="AD113" i="26"/>
  <c r="I224" i="26"/>
  <c r="AG222" i="26"/>
  <c r="AJ118" i="26"/>
  <c r="AC232" i="26"/>
  <c r="AD232" i="26" s="1"/>
  <c r="AG229" i="26"/>
  <c r="AF235" i="26"/>
  <c r="AC257" i="26"/>
  <c r="AD257" i="26" s="1"/>
  <c r="AG66" i="26"/>
  <c r="AD235" i="26"/>
  <c r="AD212" i="26"/>
  <c r="AE14" i="26"/>
  <c r="H182" i="26"/>
  <c r="AF243" i="26"/>
  <c r="R103" i="26"/>
  <c r="AD236" i="26"/>
  <c r="E214" i="26"/>
  <c r="F214" i="26" s="1"/>
  <c r="E106" i="26"/>
  <c r="F106" i="26" s="1"/>
  <c r="E142" i="26"/>
  <c r="F142" i="26" s="1"/>
  <c r="AD174" i="26"/>
  <c r="R63" i="26"/>
  <c r="S126" i="26"/>
  <c r="L66" i="70"/>
  <c r="H216" i="26"/>
  <c r="AD98" i="26"/>
  <c r="I81" i="26"/>
  <c r="E105" i="26"/>
  <c r="F105" i="26" s="1"/>
  <c r="AC121" i="26"/>
  <c r="AD121" i="26" s="1"/>
  <c r="H52" i="26"/>
  <c r="R73" i="26"/>
  <c r="AE24" i="26"/>
  <c r="AC63" i="26"/>
  <c r="AD63" i="26" s="1"/>
  <c r="E30" i="26"/>
  <c r="F30" i="26" s="1"/>
  <c r="E244" i="26"/>
  <c r="F244" i="26" s="1"/>
  <c r="S132" i="26"/>
  <c r="S138" i="26"/>
  <c r="X71" i="26"/>
  <c r="S178" i="26"/>
  <c r="E149" i="26"/>
  <c r="F149" i="26" s="1"/>
  <c r="R149" i="26"/>
  <c r="AD95" i="26"/>
  <c r="X94" i="26"/>
  <c r="AJ94" i="26" s="1"/>
  <c r="X97" i="26"/>
  <c r="Y97" i="26" s="1"/>
  <c r="S150" i="26"/>
  <c r="S159" i="26"/>
  <c r="S155" i="26"/>
  <c r="R107" i="26"/>
  <c r="AC107" i="26"/>
  <c r="AD107" i="26" s="1"/>
  <c r="E107" i="26"/>
  <c r="F107" i="26" s="1"/>
  <c r="Q69" i="46"/>
  <c r="X77" i="26"/>
  <c r="X70" i="26"/>
  <c r="R36" i="26"/>
  <c r="R39" i="26"/>
  <c r="S152" i="26"/>
  <c r="S179" i="26"/>
  <c r="AE10" i="26"/>
  <c r="S149" i="26"/>
  <c r="S140" i="26"/>
  <c r="AE176" i="26"/>
  <c r="S247" i="26"/>
  <c r="AE172" i="26"/>
  <c r="AE107" i="26"/>
  <c r="S75" i="26"/>
  <c r="AE40" i="26"/>
  <c r="S66" i="26"/>
  <c r="Y66" i="26" s="1"/>
  <c r="S147" i="26"/>
  <c r="AE15" i="26"/>
  <c r="AE19" i="26"/>
  <c r="AE38" i="26"/>
  <c r="AE37" i="26"/>
  <c r="AE45" i="26"/>
  <c r="AE46" i="26"/>
  <c r="S68" i="46"/>
  <c r="AE95" i="26"/>
  <c r="G99" i="26"/>
  <c r="L69" i="46"/>
  <c r="S157" i="26"/>
  <c r="L68" i="46"/>
  <c r="S154" i="26"/>
  <c r="S160" i="26"/>
  <c r="V172" i="26"/>
  <c r="AE164" i="26"/>
  <c r="S251" i="26"/>
  <c r="AF228" i="26"/>
  <c r="AF222" i="26"/>
  <c r="J23" i="70"/>
  <c r="J9" i="70"/>
  <c r="K37" i="70"/>
  <c r="K9" i="70" s="1"/>
  <c r="AF71" i="26"/>
  <c r="S70" i="26"/>
  <c r="H97" i="26"/>
  <c r="AF97" i="26"/>
  <c r="V100" i="26"/>
  <c r="W100" i="26" s="1"/>
  <c r="AF81" i="26"/>
  <c r="L11" i="70"/>
  <c r="S86" i="26"/>
  <c r="S80" i="26"/>
  <c r="S79" i="26"/>
  <c r="S87" i="26"/>
  <c r="S88" i="26"/>
  <c r="S85" i="26"/>
  <c r="S78" i="26"/>
  <c r="S81" i="26"/>
  <c r="S84" i="26"/>
  <c r="S83" i="26"/>
  <c r="S82" i="26"/>
  <c r="S89" i="26"/>
  <c r="V90" i="26"/>
  <c r="AF98" i="26"/>
  <c r="K40" i="70"/>
  <c r="K68" i="70" s="1"/>
  <c r="G97" i="26"/>
  <c r="AE110" i="26"/>
  <c r="G102" i="26"/>
  <c r="S128" i="26"/>
  <c r="S141" i="26"/>
  <c r="S145" i="26"/>
  <c r="S148" i="26"/>
  <c r="Y148" i="26" s="1"/>
  <c r="S142" i="26"/>
  <c r="G146" i="26"/>
  <c r="AE146" i="26"/>
  <c r="M69" i="46"/>
  <c r="S143" i="26"/>
  <c r="S139" i="26"/>
  <c r="Y139" i="26" s="1"/>
  <c r="Z139" i="26" s="1"/>
  <c r="S144" i="26"/>
  <c r="H144" i="26"/>
  <c r="G153" i="26"/>
  <c r="AE153" i="26"/>
  <c r="S161" i="26"/>
  <c r="S156" i="26"/>
  <c r="Y156" i="26" s="1"/>
  <c r="S158" i="26"/>
  <c r="H171" i="26"/>
  <c r="G166" i="26"/>
  <c r="K51" i="70"/>
  <c r="K23" i="70" s="1"/>
  <c r="AE237" i="26"/>
  <c r="AJ34" i="26"/>
  <c r="L34" i="26"/>
  <c r="V93" i="26"/>
  <c r="W93" i="26" s="1"/>
  <c r="AD208" i="26"/>
  <c r="J7" i="70"/>
  <c r="AC229" i="26"/>
  <c r="AC226" i="26"/>
  <c r="AC137" i="26"/>
  <c r="AD137" i="26" s="1"/>
  <c r="AD210" i="26"/>
  <c r="AD164" i="26"/>
  <c r="E27" i="26"/>
  <c r="F27" i="26" s="1"/>
  <c r="AJ151" i="26"/>
  <c r="AD238" i="26"/>
  <c r="AF138" i="26"/>
  <c r="AF128" i="26"/>
  <c r="AJ115" i="26"/>
  <c r="H194" i="26"/>
  <c r="R28" i="26"/>
  <c r="H166" i="26"/>
  <c r="U206" i="26"/>
  <c r="AG206" i="26" s="1"/>
  <c r="M49" i="70"/>
  <c r="M21" i="70" s="1"/>
  <c r="L92" i="26"/>
  <c r="AD42" i="26"/>
  <c r="R223" i="26"/>
  <c r="V94" i="26"/>
  <c r="W94" i="26" s="1"/>
  <c r="X91" i="26"/>
  <c r="Y91" i="26" s="1"/>
  <c r="Z91" i="26" s="1"/>
  <c r="X93" i="26"/>
  <c r="Y93" i="26" s="1"/>
  <c r="Z93" i="26" s="1"/>
  <c r="X98" i="26"/>
  <c r="Y98" i="26" s="1"/>
  <c r="Z98" i="26" s="1"/>
  <c r="X99" i="26"/>
  <c r="Y99" i="26" s="1"/>
  <c r="Z99" i="26" s="1"/>
  <c r="X96" i="26"/>
  <c r="Y96" i="26" s="1"/>
  <c r="Z96" i="26" s="1"/>
  <c r="X100" i="26"/>
  <c r="Y100" i="26" s="1"/>
  <c r="Z100" i="26" s="1"/>
  <c r="X95" i="26"/>
  <c r="Y95" i="26" s="1"/>
  <c r="N40" i="70"/>
  <c r="X90" i="26"/>
  <c r="Y90" i="26" s="1"/>
  <c r="X111" i="26"/>
  <c r="Y111" i="26" s="1"/>
  <c r="X107" i="26"/>
  <c r="Y107" i="26" s="1"/>
  <c r="X112" i="26"/>
  <c r="Y112" i="26" s="1"/>
  <c r="N41" i="70"/>
  <c r="P41" i="70" s="1"/>
  <c r="F170" i="26"/>
  <c r="X207" i="26"/>
  <c r="Y207" i="26" s="1"/>
  <c r="X198" i="26"/>
  <c r="Y198" i="26" s="1"/>
  <c r="X206" i="26"/>
  <c r="Y206" i="26" s="1"/>
  <c r="Z206" i="26" s="1"/>
  <c r="X203" i="26"/>
  <c r="Y203" i="26" s="1"/>
  <c r="Z203" i="26" s="1"/>
  <c r="X208" i="26"/>
  <c r="Y208" i="26" s="1"/>
  <c r="Z208" i="26" s="1"/>
  <c r="X200" i="26"/>
  <c r="Y200" i="26" s="1"/>
  <c r="Z200" i="26" s="1"/>
  <c r="X209" i="26"/>
  <c r="Y209" i="26" s="1"/>
  <c r="Z209" i="26" s="1"/>
  <c r="X204" i="26"/>
  <c r="Y204" i="26" s="1"/>
  <c r="Z204" i="26" s="1"/>
  <c r="X201" i="26"/>
  <c r="Y201" i="26" s="1"/>
  <c r="Z201" i="26" s="1"/>
  <c r="N49" i="70"/>
  <c r="X205" i="26"/>
  <c r="Y205" i="26" s="1"/>
  <c r="Z205" i="26" s="1"/>
  <c r="X199" i="26"/>
  <c r="Y199" i="26" s="1"/>
  <c r="Z199" i="26" s="1"/>
  <c r="X202" i="26"/>
  <c r="Y202" i="26" s="1"/>
  <c r="Z202" i="26" s="1"/>
  <c r="I37" i="26"/>
  <c r="AG37" i="26"/>
  <c r="X31" i="26"/>
  <c r="Y31" i="26" s="1"/>
  <c r="X30" i="26"/>
  <c r="Y30" i="26" s="1"/>
  <c r="X40" i="26"/>
  <c r="Y40" i="26" s="1"/>
  <c r="I67" i="26"/>
  <c r="AG67" i="26"/>
  <c r="F224" i="26"/>
  <c r="E222" i="26"/>
  <c r="F222" i="26" s="1"/>
  <c r="K35" i="70"/>
  <c r="L8" i="70"/>
  <c r="AF134" i="26"/>
  <c r="AD196" i="26"/>
  <c r="H93" i="26"/>
  <c r="R27" i="26"/>
  <c r="G36" i="26"/>
  <c r="F166" i="26"/>
  <c r="AF16" i="26"/>
  <c r="U199" i="26"/>
  <c r="V199" i="26" s="1"/>
  <c r="W199" i="26" s="1"/>
  <c r="AD53" i="26"/>
  <c r="X41" i="26"/>
  <c r="Y41" i="26" s="1"/>
  <c r="Z41" i="26" s="1"/>
  <c r="X38" i="26"/>
  <c r="Y38" i="26" s="1"/>
  <c r="Z38" i="26" s="1"/>
  <c r="R70" i="26"/>
  <c r="E70" i="26"/>
  <c r="F70" i="26" s="1"/>
  <c r="AC70" i="26"/>
  <c r="AD70" i="26" s="1"/>
  <c r="AG69" i="26"/>
  <c r="I69" i="26"/>
  <c r="H68" i="46"/>
  <c r="J6" i="70"/>
  <c r="E234" i="26"/>
  <c r="F234" i="26" s="1"/>
  <c r="E51" i="26"/>
  <c r="F51" i="26" s="1"/>
  <c r="AB73" i="26"/>
  <c r="AE113" i="26"/>
  <c r="AC51" i="26"/>
  <c r="AD51" i="26" s="1"/>
  <c r="AD187" i="26"/>
  <c r="H143" i="26"/>
  <c r="AE26" i="26"/>
  <c r="E120" i="26"/>
  <c r="F120" i="26" s="1"/>
  <c r="AD14" i="26"/>
  <c r="V69" i="46"/>
  <c r="X35" i="26"/>
  <c r="L35" i="26" s="1"/>
  <c r="N35" i="70"/>
  <c r="N63" i="70" s="1"/>
  <c r="X154" i="26"/>
  <c r="X161" i="26"/>
  <c r="X150" i="26"/>
  <c r="X153" i="26"/>
  <c r="Y153" i="26" s="1"/>
  <c r="X155" i="26"/>
  <c r="N45" i="70"/>
  <c r="P45" i="70" s="1"/>
  <c r="X160" i="26"/>
  <c r="X158" i="26"/>
  <c r="X159" i="26"/>
  <c r="R162" i="26"/>
  <c r="F162" i="26"/>
  <c r="AD162" i="26"/>
  <c r="AG154" i="26"/>
  <c r="I154" i="26"/>
  <c r="U203" i="26"/>
  <c r="V203" i="26" s="1"/>
  <c r="W203" i="26" s="1"/>
  <c r="U200" i="26"/>
  <c r="U198" i="26"/>
  <c r="U204" i="26"/>
  <c r="U208" i="26"/>
  <c r="F241" i="26"/>
  <c r="AG63" i="26"/>
  <c r="AG225" i="26"/>
  <c r="R230" i="26"/>
  <c r="E95" i="26"/>
  <c r="F95" i="26" s="1"/>
  <c r="F151" i="26"/>
  <c r="R164" i="26"/>
  <c r="AF89" i="26"/>
  <c r="R48" i="26"/>
  <c r="H135" i="26"/>
  <c r="U207" i="26"/>
  <c r="AG207" i="26" s="1"/>
  <c r="AF91" i="26"/>
  <c r="AF45" i="26"/>
  <c r="X33" i="26"/>
  <c r="Y33" i="26" s="1"/>
  <c r="X39" i="26"/>
  <c r="Y39" i="26" s="1"/>
  <c r="H50" i="26"/>
  <c r="AF50" i="26"/>
  <c r="X149" i="26"/>
  <c r="X144" i="26"/>
  <c r="X142" i="26"/>
  <c r="X140" i="26"/>
  <c r="H139" i="26"/>
  <c r="AF139" i="26"/>
  <c r="F177" i="26"/>
  <c r="AD177" i="26"/>
  <c r="I156" i="26"/>
  <c r="AG75" i="26"/>
  <c r="I75" i="26"/>
  <c r="AJ66" i="26"/>
  <c r="F252" i="26"/>
  <c r="AD252" i="26"/>
  <c r="R256" i="26"/>
  <c r="R228" i="26"/>
  <c r="F150" i="26"/>
  <c r="R238" i="26"/>
  <c r="AC182" i="26"/>
  <c r="AF164" i="26"/>
  <c r="AE163" i="26"/>
  <c r="AD228" i="26"/>
  <c r="AF217" i="26"/>
  <c r="U209" i="26"/>
  <c r="I209" i="26" s="1"/>
  <c r="R42" i="26"/>
  <c r="X32" i="26"/>
  <c r="Y32" i="26" s="1"/>
  <c r="Z32" i="26" s="1"/>
  <c r="X36" i="26"/>
  <c r="Y36" i="26" s="1"/>
  <c r="X105" i="26"/>
  <c r="R66" i="26"/>
  <c r="H36" i="26"/>
  <c r="AF36" i="26"/>
  <c r="L69" i="26"/>
  <c r="AJ69" i="26"/>
  <c r="AE74" i="26"/>
  <c r="G74" i="26"/>
  <c r="S76" i="26"/>
  <c r="S72" i="26"/>
  <c r="Y72" i="26" s="1"/>
  <c r="S67" i="26"/>
  <c r="S69" i="46"/>
  <c r="S77" i="26"/>
  <c r="Y77" i="26" s="1"/>
  <c r="S69" i="26"/>
  <c r="S68" i="26"/>
  <c r="Y68" i="26" s="1"/>
  <c r="S73" i="26"/>
  <c r="Y73" i="26" s="1"/>
  <c r="S71" i="26"/>
  <c r="AE137" i="26"/>
  <c r="G137" i="26"/>
  <c r="S130" i="26"/>
  <c r="S135" i="26"/>
  <c r="S133" i="26"/>
  <c r="S134" i="26"/>
  <c r="S127" i="26"/>
  <c r="S136" i="26"/>
  <c r="AF247" i="26"/>
  <c r="G92" i="26"/>
  <c r="G173" i="26"/>
  <c r="D69" i="46"/>
  <c r="S250" i="26"/>
  <c r="S255" i="26"/>
  <c r="G9" i="26"/>
  <c r="AE9" i="26"/>
  <c r="G20" i="26"/>
  <c r="AE20" i="26"/>
  <c r="S254" i="26"/>
  <c r="AE253" i="26"/>
  <c r="J22" i="70"/>
  <c r="V74" i="26"/>
  <c r="W74" i="26" s="1"/>
  <c r="G184" i="26"/>
  <c r="AE184" i="26"/>
  <c r="AE101" i="26"/>
  <c r="G101" i="26"/>
  <c r="AE98" i="26"/>
  <c r="G98" i="26"/>
  <c r="G12" i="26"/>
  <c r="AE12" i="26"/>
  <c r="S246" i="26"/>
  <c r="J62" i="70"/>
  <c r="G44" i="26"/>
  <c r="AE106" i="26"/>
  <c r="AE177" i="26"/>
  <c r="G177" i="26"/>
  <c r="AE111" i="26"/>
  <c r="S248" i="26"/>
  <c r="S257" i="26"/>
  <c r="AE25" i="26"/>
  <c r="G163" i="26"/>
  <c r="G13" i="26"/>
  <c r="AE13" i="26"/>
  <c r="S249" i="26"/>
  <c r="G104" i="26"/>
  <c r="D68" i="46"/>
  <c r="S256" i="26"/>
  <c r="S252" i="26"/>
  <c r="K50" i="70"/>
  <c r="K78" i="70" s="1"/>
  <c r="AE35" i="26"/>
  <c r="V92" i="26"/>
  <c r="W92" i="26" s="1"/>
  <c r="G112" i="26"/>
  <c r="AE112" i="26"/>
  <c r="G182" i="26"/>
  <c r="G30" i="26"/>
  <c r="G224" i="26"/>
  <c r="G236" i="26"/>
  <c r="AF176" i="26"/>
  <c r="R243" i="26"/>
  <c r="H69" i="26"/>
  <c r="AD173" i="26"/>
  <c r="F193" i="26"/>
  <c r="G167" i="26"/>
  <c r="AC128" i="26"/>
  <c r="AD128" i="26" s="1"/>
  <c r="R174" i="26"/>
  <c r="E181" i="26"/>
  <c r="F181" i="26" s="1"/>
  <c r="AC181" i="26"/>
  <c r="R47" i="26"/>
  <c r="E47" i="26"/>
  <c r="F47" i="26" s="1"/>
  <c r="H78" i="26"/>
  <c r="AF78" i="26"/>
  <c r="S210" i="26"/>
  <c r="S221" i="26"/>
  <c r="S217" i="26"/>
  <c r="S219" i="26"/>
  <c r="S214" i="26"/>
  <c r="S212" i="26"/>
  <c r="S215" i="26"/>
  <c r="S216" i="26"/>
  <c r="S218" i="26"/>
  <c r="S220" i="26"/>
  <c r="S213" i="26"/>
  <c r="S211" i="26"/>
  <c r="AF237" i="26"/>
  <c r="AG232" i="26"/>
  <c r="E251" i="26"/>
  <c r="AB245" i="26"/>
  <c r="L183" i="26"/>
  <c r="K75" i="70"/>
  <c r="G235" i="26"/>
  <c r="L61" i="70"/>
  <c r="AC223" i="26"/>
  <c r="AD223" i="26" s="1"/>
  <c r="AB123" i="26"/>
  <c r="AC75" i="26"/>
  <c r="AD75" i="26" s="1"/>
  <c r="H223" i="26"/>
  <c r="R75" i="26"/>
  <c r="G34" i="26"/>
  <c r="M34" i="26" s="1"/>
  <c r="AE34" i="26"/>
  <c r="AE29" i="26"/>
  <c r="G29" i="26"/>
  <c r="X169" i="26"/>
  <c r="Y169" i="26" s="1"/>
  <c r="X167" i="26"/>
  <c r="Y167" i="26" s="1"/>
  <c r="X171" i="26"/>
  <c r="Y171" i="26" s="1"/>
  <c r="X172" i="26"/>
  <c r="Y172" i="26" s="1"/>
  <c r="X168" i="26"/>
  <c r="Y168" i="26" s="1"/>
  <c r="X163" i="26"/>
  <c r="Y163" i="26" s="1"/>
  <c r="Z163" i="26" s="1"/>
  <c r="N46" i="70"/>
  <c r="X162" i="26"/>
  <c r="Y162" i="26" s="1"/>
  <c r="X173" i="26"/>
  <c r="Y173" i="26" s="1"/>
  <c r="X166" i="26"/>
  <c r="Y166" i="26" s="1"/>
  <c r="X165" i="26"/>
  <c r="Y165" i="26" s="1"/>
  <c r="X170" i="26"/>
  <c r="Y170" i="26" s="1"/>
  <c r="X164" i="26"/>
  <c r="Y164" i="26" s="1"/>
  <c r="Z164" i="26" s="1"/>
  <c r="X79" i="26"/>
  <c r="X88" i="26"/>
  <c r="X83" i="26"/>
  <c r="X87" i="26"/>
  <c r="X80" i="26"/>
  <c r="X82" i="26"/>
  <c r="N39" i="70"/>
  <c r="P39" i="70" s="1"/>
  <c r="X86" i="26"/>
  <c r="X89" i="26"/>
  <c r="X78" i="26"/>
  <c r="X85" i="26"/>
  <c r="R69" i="46"/>
  <c r="X84" i="26"/>
  <c r="X81" i="26"/>
  <c r="AD78" i="26"/>
  <c r="AE39" i="26"/>
  <c r="E82" i="26"/>
  <c r="F82" i="26" s="1"/>
  <c r="R82" i="26"/>
  <c r="AC82" i="26"/>
  <c r="AD82" i="26" s="1"/>
  <c r="L104" i="26"/>
  <c r="AJ104" i="26"/>
  <c r="R249" i="26"/>
  <c r="E52" i="26"/>
  <c r="F52" i="26" s="1"/>
  <c r="AF126" i="26"/>
  <c r="G39" i="26"/>
  <c r="R218" i="26"/>
  <c r="G8" i="26"/>
  <c r="H131" i="26"/>
  <c r="H187" i="26"/>
  <c r="E33" i="26"/>
  <c r="F33" i="26" s="1"/>
  <c r="R33" i="26"/>
  <c r="E79" i="26"/>
  <c r="F79" i="26" s="1"/>
  <c r="R79" i="26"/>
  <c r="AC79" i="26"/>
  <c r="AD79" i="26" s="1"/>
  <c r="H37" i="26"/>
  <c r="AF37" i="26"/>
  <c r="AJ110" i="26"/>
  <c r="AC50" i="26"/>
  <c r="AD50" i="26" s="1"/>
  <c r="E50" i="26"/>
  <c r="F50" i="26" s="1"/>
  <c r="AE94" i="26"/>
  <c r="G94" i="26"/>
  <c r="L224" i="26"/>
  <c r="F226" i="26"/>
  <c r="I231" i="26"/>
  <c r="AD22" i="26"/>
  <c r="H230" i="26"/>
  <c r="F189" i="26"/>
  <c r="E49" i="26"/>
  <c r="F49" i="26" s="1"/>
  <c r="R140" i="26"/>
  <c r="AD184" i="26"/>
  <c r="AC115" i="26"/>
  <c r="R128" i="26"/>
  <c r="E42" i="26"/>
  <c r="F42" i="26" s="1"/>
  <c r="AC36" i="26"/>
  <c r="AD36" i="26" s="1"/>
  <c r="E36" i="26"/>
  <c r="F36" i="26" s="1"/>
  <c r="AF33" i="26"/>
  <c r="H33" i="26"/>
  <c r="AE109" i="26"/>
  <c r="AD181" i="26"/>
  <c r="AC86" i="26"/>
  <c r="AD86" i="26" s="1"/>
  <c r="E86" i="26"/>
  <c r="F86" i="26" s="1"/>
  <c r="G96" i="26"/>
  <c r="H240" i="26"/>
  <c r="AG227" i="26"/>
  <c r="H154" i="26"/>
  <c r="AD103" i="26"/>
  <c r="AG59" i="26"/>
  <c r="R50" i="26"/>
  <c r="AD171" i="26"/>
  <c r="G68" i="46"/>
  <c r="H32" i="26"/>
  <c r="G31" i="26"/>
  <c r="H80" i="26"/>
  <c r="F185" i="26"/>
  <c r="AC132" i="26"/>
  <c r="AD132" i="26" s="1"/>
  <c r="E132" i="26"/>
  <c r="F132" i="26" s="1"/>
  <c r="M44" i="70"/>
  <c r="O44" i="70" s="1"/>
  <c r="O16" i="70" s="1"/>
  <c r="U147" i="26"/>
  <c r="U143" i="26"/>
  <c r="U146" i="26"/>
  <c r="U145" i="26"/>
  <c r="U148" i="26"/>
  <c r="U149" i="26"/>
  <c r="U140" i="26"/>
  <c r="U139" i="26"/>
  <c r="U144" i="26"/>
  <c r="U141" i="26"/>
  <c r="M68" i="46"/>
  <c r="U142" i="26"/>
  <c r="U138" i="26"/>
  <c r="AE27" i="26"/>
  <c r="G27" i="26"/>
  <c r="AJ156" i="26"/>
  <c r="L156" i="26"/>
  <c r="E44" i="26"/>
  <c r="F44" i="26" s="1"/>
  <c r="AC44" i="26"/>
  <c r="AD44" i="26" s="1"/>
  <c r="L184" i="26"/>
  <c r="AJ184" i="26"/>
  <c r="V32" i="26"/>
  <c r="W32" i="26" s="1"/>
  <c r="AD192" i="26"/>
  <c r="L65" i="70"/>
  <c r="L73" i="70"/>
  <c r="K42" i="70"/>
  <c r="J70" i="70"/>
  <c r="J80" i="70"/>
  <c r="J24" i="70"/>
  <c r="O45" i="70"/>
  <c r="O73" i="70" s="1"/>
  <c r="L6" i="70"/>
  <c r="L79" i="70"/>
  <c r="M23" i="70"/>
  <c r="W266" i="26"/>
  <c r="G233" i="26"/>
  <c r="AG55" i="26"/>
  <c r="R19" i="26"/>
  <c r="H165" i="26"/>
  <c r="V230" i="26"/>
  <c r="F210" i="26"/>
  <c r="AF165" i="26"/>
  <c r="AD161" i="26"/>
  <c r="AF61" i="26"/>
  <c r="AD68" i="26"/>
  <c r="W261" i="26"/>
  <c r="W265" i="26"/>
  <c r="W262" i="26"/>
  <c r="W264" i="26"/>
  <c r="W263" i="26"/>
  <c r="R248" i="26"/>
  <c r="F247" i="26"/>
  <c r="U234" i="26"/>
  <c r="U235" i="26"/>
  <c r="M52" i="70"/>
  <c r="O52" i="70" s="1"/>
  <c r="U239" i="26"/>
  <c r="U237" i="26"/>
  <c r="U243" i="26"/>
  <c r="U241" i="26"/>
  <c r="V241" i="26" s="1"/>
  <c r="U236" i="26"/>
  <c r="U245" i="26"/>
  <c r="V245" i="26" s="1"/>
  <c r="U240" i="26"/>
  <c r="V240" i="26" s="1"/>
  <c r="W240" i="26" s="1"/>
  <c r="U238" i="26"/>
  <c r="U244" i="26"/>
  <c r="U242" i="26"/>
  <c r="G47" i="26"/>
  <c r="AE47" i="26"/>
  <c r="H162" i="26"/>
  <c r="AF162" i="26"/>
  <c r="L75" i="70"/>
  <c r="AD148" i="26"/>
  <c r="F260" i="26"/>
  <c r="AD260" i="26"/>
  <c r="R260" i="26"/>
  <c r="Z260" i="26" s="1"/>
  <c r="F263" i="26"/>
  <c r="AD263" i="26"/>
  <c r="X221" i="26"/>
  <c r="X219" i="26"/>
  <c r="N50" i="70"/>
  <c r="X215" i="26"/>
  <c r="X218" i="26"/>
  <c r="X211" i="26"/>
  <c r="X210" i="26"/>
  <c r="X212" i="26"/>
  <c r="X213" i="26"/>
  <c r="X214" i="26"/>
  <c r="X216" i="26"/>
  <c r="X217" i="26"/>
  <c r="X220" i="26"/>
  <c r="G69" i="46"/>
  <c r="AF106" i="26"/>
  <c r="H106" i="26"/>
  <c r="AC172" i="26"/>
  <c r="AD172" i="26" s="1"/>
  <c r="E172" i="26"/>
  <c r="F172" i="26" s="1"/>
  <c r="M33" i="70"/>
  <c r="O33" i="70" s="1"/>
  <c r="U15" i="26"/>
  <c r="U10" i="26"/>
  <c r="U7" i="26"/>
  <c r="V7" i="26" s="1"/>
  <c r="U12" i="26"/>
  <c r="U13" i="26"/>
  <c r="U6" i="26"/>
  <c r="V6" i="26" s="1"/>
  <c r="U17" i="26"/>
  <c r="V17" i="26" s="1"/>
  <c r="U8" i="26"/>
  <c r="U11" i="26"/>
  <c r="U9" i="26"/>
  <c r="X68" i="46"/>
  <c r="U14" i="26"/>
  <c r="U16" i="26"/>
  <c r="AE170" i="26"/>
  <c r="G170" i="26"/>
  <c r="AE49" i="26"/>
  <c r="G49" i="26"/>
  <c r="AF167" i="26"/>
  <c r="H167" i="26"/>
  <c r="AB166" i="26"/>
  <c r="AD166" i="26" s="1"/>
  <c r="R166" i="26"/>
  <c r="H185" i="26"/>
  <c r="H11" i="26"/>
  <c r="R165" i="26"/>
  <c r="E165" i="26"/>
  <c r="F165" i="26" s="1"/>
  <c r="AC165" i="26"/>
  <c r="AD165" i="26" s="1"/>
  <c r="G168" i="26"/>
  <c r="AE168" i="26"/>
  <c r="G51" i="26"/>
  <c r="AE51" i="26"/>
  <c r="AB27" i="26"/>
  <c r="AD27" i="26" s="1"/>
  <c r="AD76" i="26"/>
  <c r="R148" i="26"/>
  <c r="Z148" i="26" s="1"/>
  <c r="F259" i="26"/>
  <c r="AD259" i="26"/>
  <c r="R259" i="26"/>
  <c r="Z259" i="26" s="1"/>
  <c r="S121" i="26"/>
  <c r="S118" i="26"/>
  <c r="Y118" i="26" s="1"/>
  <c r="S123" i="26"/>
  <c r="Y123" i="26" s="1"/>
  <c r="S115" i="26"/>
  <c r="Y115" i="26" s="1"/>
  <c r="S119" i="26"/>
  <c r="S116" i="26"/>
  <c r="Y116" i="26" s="1"/>
  <c r="Z116" i="26" s="1"/>
  <c r="S125" i="26"/>
  <c r="Y125" i="26" s="1"/>
  <c r="Z125" i="26" s="1"/>
  <c r="S120" i="26"/>
  <c r="Y120" i="26" s="1"/>
  <c r="O68" i="46"/>
  <c r="S122" i="26"/>
  <c r="Y122" i="26" s="1"/>
  <c r="Z122" i="26" s="1"/>
  <c r="S114" i="26"/>
  <c r="Y114" i="26" s="1"/>
  <c r="Z114" i="26" s="1"/>
  <c r="S124" i="26"/>
  <c r="Y124" i="26" s="1"/>
  <c r="S117" i="26"/>
  <c r="Y117" i="26" s="1"/>
  <c r="Z117" i="26" s="1"/>
  <c r="O69" i="46"/>
  <c r="F161" i="26"/>
  <c r="R161" i="26"/>
  <c r="I226" i="26"/>
  <c r="E68" i="46"/>
  <c r="K71" i="70"/>
  <c r="F238" i="26"/>
  <c r="I94" i="26"/>
  <c r="AG94" i="26"/>
  <c r="V98" i="26"/>
  <c r="W98" i="26" s="1"/>
  <c r="AG98" i="26"/>
  <c r="I98" i="26"/>
  <c r="F220" i="26"/>
  <c r="AD220" i="26"/>
  <c r="R220" i="26"/>
  <c r="F211" i="26"/>
  <c r="AD211" i="26"/>
  <c r="R211" i="26"/>
  <c r="I65" i="26"/>
  <c r="AG65" i="26"/>
  <c r="AG105" i="26"/>
  <c r="I105" i="26"/>
  <c r="F225" i="26"/>
  <c r="G171" i="26"/>
  <c r="AE171" i="26"/>
  <c r="AB153" i="26"/>
  <c r="AD153" i="26" s="1"/>
  <c r="R153" i="26"/>
  <c r="I181" i="26"/>
  <c r="AG201" i="26"/>
  <c r="I201" i="26"/>
  <c r="V99" i="26"/>
  <c r="W99" i="26" s="1"/>
  <c r="AG99" i="26"/>
  <c r="I99" i="26"/>
  <c r="I95" i="26"/>
  <c r="AG95" i="26"/>
  <c r="V95" i="26"/>
  <c r="AG162" i="26"/>
  <c r="F213" i="26"/>
  <c r="AD213" i="26"/>
  <c r="AD240" i="26"/>
  <c r="F240" i="26"/>
  <c r="F223" i="26"/>
  <c r="F232" i="26"/>
  <c r="AF110" i="26"/>
  <c r="F239" i="26"/>
  <c r="AD11" i="26"/>
  <c r="AD204" i="26"/>
  <c r="H219" i="26"/>
  <c r="AF219" i="26"/>
  <c r="H210" i="26"/>
  <c r="AF210" i="26"/>
  <c r="U26" i="26"/>
  <c r="U24" i="26"/>
  <c r="M34" i="70"/>
  <c r="O34" i="70" s="1"/>
  <c r="U19" i="26"/>
  <c r="U18" i="26"/>
  <c r="I18" i="26" s="1"/>
  <c r="U27" i="26"/>
  <c r="U25" i="26"/>
  <c r="U20" i="26"/>
  <c r="W68" i="46"/>
  <c r="U21" i="26"/>
  <c r="U28" i="26"/>
  <c r="U23" i="26"/>
  <c r="U29" i="26"/>
  <c r="U22" i="26"/>
  <c r="F194" i="26"/>
  <c r="L81" i="70"/>
  <c r="H231" i="26"/>
  <c r="AF11" i="26"/>
  <c r="AF198" i="26"/>
  <c r="H198" i="26"/>
  <c r="N52" i="70"/>
  <c r="P52" i="70" s="1"/>
  <c r="X240" i="26"/>
  <c r="Y240" i="26" s="1"/>
  <c r="Z240" i="26" s="1"/>
  <c r="X245" i="26"/>
  <c r="Y245" i="26" s="1"/>
  <c r="X244" i="26"/>
  <c r="Y244" i="26" s="1"/>
  <c r="X238" i="26"/>
  <c r="Y238" i="26" s="1"/>
  <c r="X237" i="26"/>
  <c r="Y237" i="26" s="1"/>
  <c r="X242" i="26"/>
  <c r="Y242" i="26" s="1"/>
  <c r="Z242" i="26" s="1"/>
  <c r="X241" i="26"/>
  <c r="Y241" i="26" s="1"/>
  <c r="X235" i="26"/>
  <c r="Y235" i="26" s="1"/>
  <c r="X234" i="26"/>
  <c r="Y234" i="26" s="1"/>
  <c r="X239" i="26"/>
  <c r="Y239" i="26" s="1"/>
  <c r="Z239" i="26" s="1"/>
  <c r="X243" i="26"/>
  <c r="Y243" i="26" s="1"/>
  <c r="X236" i="26"/>
  <c r="Y236" i="26" s="1"/>
  <c r="X24" i="26"/>
  <c r="Y24" i="26" s="1"/>
  <c r="Z24" i="26" s="1"/>
  <c r="X25" i="26"/>
  <c r="Y25" i="26" s="1"/>
  <c r="Z25" i="26" s="1"/>
  <c r="N34" i="70"/>
  <c r="P34" i="70" s="1"/>
  <c r="X21" i="26"/>
  <c r="Y21" i="26" s="1"/>
  <c r="X18" i="26"/>
  <c r="Y18" i="26" s="1"/>
  <c r="X27" i="26"/>
  <c r="Y27" i="26" s="1"/>
  <c r="X22" i="26"/>
  <c r="Y22" i="26" s="1"/>
  <c r="X20" i="26"/>
  <c r="Y20" i="26" s="1"/>
  <c r="X23" i="26"/>
  <c r="Y23" i="26" s="1"/>
  <c r="X26" i="26"/>
  <c r="Y26" i="26" s="1"/>
  <c r="W69" i="46"/>
  <c r="X29" i="26"/>
  <c r="Y29" i="26" s="1"/>
  <c r="Z29" i="26" s="1"/>
  <c r="X19" i="26"/>
  <c r="Y19" i="26" s="1"/>
  <c r="X28" i="26"/>
  <c r="Y28" i="26" s="1"/>
  <c r="H23" i="26"/>
  <c r="L117" i="26"/>
  <c r="H17" i="26"/>
  <c r="AF17" i="26"/>
  <c r="S190" i="26"/>
  <c r="S195" i="26"/>
  <c r="S189" i="26"/>
  <c r="Y189" i="26" s="1"/>
  <c r="S193" i="26"/>
  <c r="Y193" i="26" s="1"/>
  <c r="Z193" i="26" s="1"/>
  <c r="S196" i="26"/>
  <c r="S194" i="26"/>
  <c r="Y194" i="26" s="1"/>
  <c r="Z194" i="26" s="1"/>
  <c r="I69" i="46"/>
  <c r="S191" i="26"/>
  <c r="Y191" i="26" s="1"/>
  <c r="Z191" i="26" s="1"/>
  <c r="S197" i="26"/>
  <c r="S187" i="26"/>
  <c r="Y187" i="26" s="1"/>
  <c r="Z187" i="26" s="1"/>
  <c r="S192" i="26"/>
  <c r="Y192" i="26" s="1"/>
  <c r="Z192" i="26" s="1"/>
  <c r="S188" i="26"/>
  <c r="S186" i="26"/>
  <c r="Y186" i="26" s="1"/>
  <c r="Z186" i="26" s="1"/>
  <c r="U248" i="26"/>
  <c r="U252" i="26"/>
  <c r="U256" i="26"/>
  <c r="U249" i="26"/>
  <c r="U253" i="26"/>
  <c r="V253" i="26" s="1"/>
  <c r="U257" i="26"/>
  <c r="U246" i="26"/>
  <c r="M53" i="70"/>
  <c r="O53" i="70" s="1"/>
  <c r="U250" i="26"/>
  <c r="U254" i="26"/>
  <c r="U251" i="26"/>
  <c r="U255" i="26"/>
  <c r="U247" i="26"/>
  <c r="X11" i="26"/>
  <c r="Y11" i="26" s="1"/>
  <c r="X14" i="26"/>
  <c r="Y14" i="26" s="1"/>
  <c r="Z14" i="26" s="1"/>
  <c r="X8" i="26"/>
  <c r="Y8" i="26" s="1"/>
  <c r="X16" i="26"/>
  <c r="Y16" i="26" s="1"/>
  <c r="N33" i="70"/>
  <c r="X12" i="26"/>
  <c r="Y12" i="26" s="1"/>
  <c r="Z12" i="26" s="1"/>
  <c r="X6" i="26"/>
  <c r="Y6" i="26" s="1"/>
  <c r="X13" i="26"/>
  <c r="Y13" i="26" s="1"/>
  <c r="X7" i="26"/>
  <c r="Y7" i="26" s="1"/>
  <c r="X10" i="26"/>
  <c r="Y10" i="26" s="1"/>
  <c r="Z10" i="26" s="1"/>
  <c r="X9" i="26"/>
  <c r="Y9" i="26" s="1"/>
  <c r="Z9" i="26" s="1"/>
  <c r="X17" i="26"/>
  <c r="Y17" i="26" s="1"/>
  <c r="X69" i="46"/>
  <c r="X15" i="26"/>
  <c r="Y15" i="26" s="1"/>
  <c r="AE162" i="26"/>
  <c r="G162" i="26"/>
  <c r="AE44" i="26"/>
  <c r="R234" i="26"/>
  <c r="AD129" i="26"/>
  <c r="AC255" i="26"/>
  <c r="E255" i="26"/>
  <c r="X253" i="26"/>
  <c r="Y253" i="26" s="1"/>
  <c r="X254" i="26"/>
  <c r="X247" i="26"/>
  <c r="X255" i="26"/>
  <c r="N53" i="70"/>
  <c r="P53" i="70" s="1"/>
  <c r="X248" i="26"/>
  <c r="X256" i="26"/>
  <c r="X249" i="26"/>
  <c r="X257" i="26"/>
  <c r="X250" i="26"/>
  <c r="X246" i="26"/>
  <c r="X251" i="26"/>
  <c r="X252" i="26"/>
  <c r="H58" i="26"/>
  <c r="AF58" i="26"/>
  <c r="I97" i="26"/>
  <c r="AG97" i="26"/>
  <c r="F221" i="26"/>
  <c r="AD221" i="26"/>
  <c r="R221" i="26"/>
  <c r="I56" i="26"/>
  <c r="AG56" i="26"/>
  <c r="I158" i="26"/>
  <c r="AE42" i="26"/>
  <c r="AK42" i="26" s="1"/>
  <c r="AD21" i="26"/>
  <c r="AD190" i="26"/>
  <c r="F266" i="26"/>
  <c r="AD266" i="26"/>
  <c r="S56" i="26"/>
  <c r="Y56" i="26" s="1"/>
  <c r="S61" i="26"/>
  <c r="S65" i="26"/>
  <c r="Y65" i="26" s="1"/>
  <c r="S60" i="26"/>
  <c r="Y60" i="26" s="1"/>
  <c r="S63" i="26"/>
  <c r="Y63" i="26" s="1"/>
  <c r="T68" i="46"/>
  <c r="S62" i="26"/>
  <c r="Y62" i="26" s="1"/>
  <c r="S57" i="26"/>
  <c r="S58" i="26"/>
  <c r="Y58" i="26" s="1"/>
  <c r="Z58" i="26" s="1"/>
  <c r="T69" i="46"/>
  <c r="S55" i="26"/>
  <c r="Y55" i="26" s="1"/>
  <c r="S54" i="26"/>
  <c r="S59" i="26"/>
  <c r="S64" i="26"/>
  <c r="AG41" i="26"/>
  <c r="AF102" i="26"/>
  <c r="H102" i="26"/>
  <c r="F219" i="26"/>
  <c r="F229" i="26"/>
  <c r="G50" i="26"/>
  <c r="M50" i="26" s="1"/>
  <c r="AE50" i="26"/>
  <c r="F173" i="26"/>
  <c r="AD110" i="26"/>
  <c r="F261" i="26"/>
  <c r="AD261" i="26"/>
  <c r="H28" i="26"/>
  <c r="H12" i="26"/>
  <c r="H56" i="26"/>
  <c r="AF56" i="26"/>
  <c r="H114" i="26"/>
  <c r="AF114" i="26"/>
  <c r="AB72" i="26"/>
  <c r="AD72" i="26" s="1"/>
  <c r="R72" i="26"/>
  <c r="Z72" i="26" s="1"/>
  <c r="M12" i="70"/>
  <c r="M68" i="70"/>
  <c r="I189" i="26"/>
  <c r="F216" i="26"/>
  <c r="AD216" i="26"/>
  <c r="I58" i="26"/>
  <c r="AG58" i="26"/>
  <c r="V111" i="26"/>
  <c r="F231" i="26"/>
  <c r="AD231" i="26"/>
  <c r="AG160" i="26"/>
  <c r="I160" i="26"/>
  <c r="AE169" i="26"/>
  <c r="G169" i="26"/>
  <c r="AD138" i="26"/>
  <c r="F265" i="26"/>
  <c r="AD265" i="26"/>
  <c r="U125" i="26"/>
  <c r="U119" i="26"/>
  <c r="U124" i="26"/>
  <c r="U116" i="26"/>
  <c r="U121" i="26"/>
  <c r="U123" i="26"/>
  <c r="U114" i="26"/>
  <c r="U115" i="26"/>
  <c r="U118" i="26"/>
  <c r="M42" i="70"/>
  <c r="U117" i="26"/>
  <c r="U120" i="26"/>
  <c r="U122" i="26"/>
  <c r="H6" i="26"/>
  <c r="AF6" i="26"/>
  <c r="U128" i="26"/>
  <c r="U127" i="26"/>
  <c r="U133" i="26"/>
  <c r="U132" i="26"/>
  <c r="N68" i="46"/>
  <c r="U130" i="26"/>
  <c r="U135" i="26"/>
  <c r="U126" i="26"/>
  <c r="U137" i="26"/>
  <c r="U134" i="26"/>
  <c r="M43" i="70"/>
  <c r="O43" i="70" s="1"/>
  <c r="O71" i="70" s="1"/>
  <c r="U131" i="26"/>
  <c r="U129" i="26"/>
  <c r="U136" i="26"/>
  <c r="F158" i="26"/>
  <c r="AD158" i="26"/>
  <c r="AD156" i="26"/>
  <c r="F156" i="26"/>
  <c r="R156" i="26"/>
  <c r="H62" i="26"/>
  <c r="AF62" i="26"/>
  <c r="AG91" i="26"/>
  <c r="I91" i="26"/>
  <c r="I172" i="26"/>
  <c r="AG172" i="26"/>
  <c r="M9" i="70"/>
  <c r="M65" i="70"/>
  <c r="M13" i="70"/>
  <c r="M69" i="70"/>
  <c r="AE43" i="26"/>
  <c r="AE48" i="26"/>
  <c r="G48" i="26"/>
  <c r="H169" i="26"/>
  <c r="AF169" i="26"/>
  <c r="AD83" i="26"/>
  <c r="F262" i="26"/>
  <c r="AD262" i="26"/>
  <c r="F264" i="26"/>
  <c r="AD264" i="26"/>
  <c r="X129" i="26"/>
  <c r="X130" i="26"/>
  <c r="X133" i="26"/>
  <c r="N69" i="46"/>
  <c r="X132" i="26"/>
  <c r="X137" i="26"/>
  <c r="Y137" i="26" s="1"/>
  <c r="Z137" i="26" s="1"/>
  <c r="X136" i="26"/>
  <c r="X126" i="26"/>
  <c r="X128" i="26"/>
  <c r="X134" i="26"/>
  <c r="X131" i="26"/>
  <c r="X127" i="26"/>
  <c r="X135" i="26"/>
  <c r="N43" i="70"/>
  <c r="I86" i="26"/>
  <c r="AG86" i="26"/>
  <c r="F152" i="26"/>
  <c r="R152" i="26"/>
  <c r="AD152" i="26"/>
  <c r="U218" i="26"/>
  <c r="U216" i="26"/>
  <c r="U211" i="26"/>
  <c r="M50" i="70"/>
  <c r="U219" i="26"/>
  <c r="U220" i="26"/>
  <c r="U215" i="26"/>
  <c r="U221" i="26"/>
  <c r="U212" i="26"/>
  <c r="U217" i="26"/>
  <c r="U213" i="26"/>
  <c r="U214" i="26"/>
  <c r="U210" i="26"/>
  <c r="R169" i="26"/>
  <c r="AC169" i="26"/>
  <c r="AD169" i="26" s="1"/>
  <c r="F227" i="26"/>
  <c r="AD227" i="26"/>
  <c r="AE52" i="26"/>
  <c r="H160" i="26"/>
  <c r="AF152" i="26"/>
  <c r="H152" i="26"/>
  <c r="H161" i="26"/>
  <c r="H150" i="26"/>
  <c r="AF150" i="26"/>
  <c r="AF156" i="26"/>
  <c r="H156" i="26"/>
  <c r="AF159" i="26"/>
  <c r="AF160" i="26"/>
  <c r="H157" i="26"/>
  <c r="AF153" i="26"/>
  <c r="H153" i="26"/>
  <c r="H158" i="26"/>
  <c r="L18" i="70"/>
  <c r="H180" i="26"/>
  <c r="H175" i="26"/>
  <c r="AF175" i="26"/>
  <c r="H181" i="26"/>
  <c r="AF181" i="26"/>
  <c r="H183" i="26"/>
  <c r="AF178" i="26"/>
  <c r="H178" i="26"/>
  <c r="H174" i="26"/>
  <c r="AF174" i="26"/>
  <c r="AF184" i="26"/>
  <c r="AF180" i="26"/>
  <c r="AF185" i="26"/>
  <c r="H179" i="26"/>
  <c r="H196" i="26"/>
  <c r="AF196" i="26"/>
  <c r="AF189" i="26"/>
  <c r="H189" i="26"/>
  <c r="H193" i="26"/>
  <c r="AF193" i="26"/>
  <c r="AF205" i="26"/>
  <c r="H205" i="26"/>
  <c r="H202" i="26"/>
  <c r="H215" i="26"/>
  <c r="AF215" i="26"/>
  <c r="AF211" i="26"/>
  <c r="H211" i="26"/>
  <c r="AF221" i="26"/>
  <c r="H221" i="26"/>
  <c r="L78" i="70"/>
  <c r="AF213" i="26"/>
  <c r="H212" i="26"/>
  <c r="H214" i="26"/>
  <c r="H213" i="26"/>
  <c r="H218" i="26"/>
  <c r="AF220" i="26"/>
  <c r="H220" i="26"/>
  <c r="AF245" i="26"/>
  <c r="L24" i="70"/>
  <c r="H236" i="26"/>
  <c r="AF242" i="26"/>
  <c r="AF234" i="26"/>
  <c r="AB56" i="26"/>
  <c r="AD56" i="26" s="1"/>
  <c r="R56" i="26"/>
  <c r="R80" i="26"/>
  <c r="AB80" i="26"/>
  <c r="AB185" i="26"/>
  <c r="R185" i="26"/>
  <c r="AE228" i="26"/>
  <c r="AD149" i="26"/>
  <c r="R135" i="26"/>
  <c r="R190" i="26"/>
  <c r="F198" i="26"/>
  <c r="AD199" i="26"/>
  <c r="AD117" i="26"/>
  <c r="R112" i="26"/>
  <c r="AB219" i="26"/>
  <c r="R219" i="26"/>
  <c r="AB52" i="26"/>
  <c r="AD52" i="26" s="1"/>
  <c r="R52" i="26"/>
  <c r="AD61" i="26"/>
  <c r="G230" i="26"/>
  <c r="M230" i="26" s="1"/>
  <c r="AD65" i="26"/>
  <c r="R111" i="26"/>
  <c r="AD122" i="26"/>
  <c r="AB88" i="26"/>
  <c r="AD88" i="26" s="1"/>
  <c r="AD106" i="26"/>
  <c r="R97" i="26"/>
  <c r="AB97" i="26"/>
  <c r="AD97" i="26" s="1"/>
  <c r="R84" i="26"/>
  <c r="AB84" i="26"/>
  <c r="AD84" i="26" s="1"/>
  <c r="AB120" i="26"/>
  <c r="AD120" i="26" s="1"/>
  <c r="R120" i="26"/>
  <c r="Z120" i="26" s="1"/>
  <c r="AD141" i="26"/>
  <c r="AD33" i="26"/>
  <c r="AD217" i="26"/>
  <c r="R124" i="26"/>
  <c r="AB124" i="26"/>
  <c r="AD124" i="26" s="1"/>
  <c r="AD55" i="26"/>
  <c r="AB20" i="26"/>
  <c r="AD20" i="26" s="1"/>
  <c r="R20" i="26"/>
  <c r="AB170" i="26"/>
  <c r="R170" i="26"/>
  <c r="AB189" i="26"/>
  <c r="AD189" i="26" s="1"/>
  <c r="R189" i="26"/>
  <c r="Z189" i="26" s="1"/>
  <c r="V222" i="26"/>
  <c r="AB146" i="26"/>
  <c r="AD146" i="26" s="1"/>
  <c r="R146" i="26"/>
  <c r="AB198" i="26"/>
  <c r="AD198" i="26" s="1"/>
  <c r="R198" i="26"/>
  <c r="AD179" i="26"/>
  <c r="AB90" i="26"/>
  <c r="AD90" i="26" s="1"/>
  <c r="R90" i="26"/>
  <c r="AB234" i="26"/>
  <c r="AB46" i="26"/>
  <c r="AD46" i="26" s="1"/>
  <c r="R31" i="26"/>
  <c r="AB109" i="26"/>
  <c r="AD109" i="26" s="1"/>
  <c r="R109" i="26"/>
  <c r="AB85" i="26"/>
  <c r="AD85" i="26" s="1"/>
  <c r="R85" i="26"/>
  <c r="AD87" i="26"/>
  <c r="AB151" i="26"/>
  <c r="R151" i="26"/>
  <c r="AB155" i="26"/>
  <c r="R155" i="26"/>
  <c r="R207" i="26"/>
  <c r="AB207" i="26"/>
  <c r="AD207" i="26" s="1"/>
  <c r="AD96" i="26"/>
  <c r="AB17" i="26"/>
  <c r="AD17" i="26" s="1"/>
  <c r="R17" i="26"/>
  <c r="R244" i="26"/>
  <c r="AB244" i="26"/>
  <c r="AB35" i="26"/>
  <c r="AD35" i="26" s="1"/>
  <c r="R35" i="26"/>
  <c r="AB115" i="26"/>
  <c r="R115" i="26"/>
  <c r="AB167" i="26"/>
  <c r="AD167" i="26" s="1"/>
  <c r="R167" i="26"/>
  <c r="AB180" i="26"/>
  <c r="R180" i="26"/>
  <c r="AB142" i="26"/>
  <c r="AD142" i="26" s="1"/>
  <c r="R142" i="26"/>
  <c r="G222" i="26"/>
  <c r="AD250" i="26"/>
  <c r="AD256" i="26"/>
  <c r="AB241" i="26"/>
  <c r="AD241" i="26" s="1"/>
  <c r="G238" i="26"/>
  <c r="AD29" i="26"/>
  <c r="AD154" i="26"/>
  <c r="AD24" i="26"/>
  <c r="F212" i="26"/>
  <c r="R214" i="26"/>
  <c r="AB9" i="26"/>
  <c r="AD9" i="26" s="1"/>
  <c r="R16" i="26"/>
  <c r="AB16" i="26"/>
  <c r="AD16" i="26" s="1"/>
  <c r="AB176" i="26"/>
  <c r="AD176" i="26" s="1"/>
  <c r="R176" i="26"/>
  <c r="AB26" i="26"/>
  <c r="AD26" i="26" s="1"/>
  <c r="R26" i="26"/>
  <c r="AD140" i="26"/>
  <c r="AB105" i="26"/>
  <c r="AD105" i="26" s="1"/>
  <c r="R105" i="26"/>
  <c r="AD186" i="26"/>
  <c r="AD38" i="26"/>
  <c r="AF252" i="26"/>
  <c r="AD237" i="26"/>
  <c r="AB69" i="26"/>
  <c r="AD69" i="26" s="1"/>
  <c r="R69" i="26"/>
  <c r="AD34" i="26"/>
  <c r="AD37" i="26"/>
  <c r="G225" i="26"/>
  <c r="R233" i="26"/>
  <c r="Z233" i="26" s="1"/>
  <c r="AB233" i="26"/>
  <c r="V225" i="26"/>
  <c r="AD59" i="26"/>
  <c r="AF255" i="26"/>
  <c r="AD100" i="26"/>
  <c r="AD93" i="26"/>
  <c r="K16" i="70"/>
  <c r="K73" i="70"/>
  <c r="K17" i="70"/>
  <c r="K11" i="70"/>
  <c r="K6" i="70"/>
  <c r="K62" i="70"/>
  <c r="K10" i="70"/>
  <c r="K66" i="70"/>
  <c r="P38" i="70"/>
  <c r="O38" i="70"/>
  <c r="K13" i="70"/>
  <c r="O41" i="70"/>
  <c r="K69" i="70"/>
  <c r="O36" i="70"/>
  <c r="K8" i="70"/>
  <c r="K64" i="70"/>
  <c r="P44" i="70"/>
  <c r="P72" i="70" s="1"/>
  <c r="J25" i="70"/>
  <c r="AF248" i="26"/>
  <c r="H257" i="26"/>
  <c r="AF257" i="26"/>
  <c r="AF246" i="26"/>
  <c r="H255" i="26"/>
  <c r="AE241" i="26"/>
  <c r="AE243" i="26"/>
  <c r="G243" i="26"/>
  <c r="G239" i="26"/>
  <c r="AE209" i="26"/>
  <c r="G209" i="26"/>
  <c r="AE205" i="26"/>
  <c r="G205" i="26"/>
  <c r="AE208" i="26"/>
  <c r="G208" i="26"/>
  <c r="G202" i="26"/>
  <c r="AE202" i="26"/>
  <c r="AE207" i="26"/>
  <c r="G207" i="26"/>
  <c r="G199" i="26"/>
  <c r="AE199" i="26"/>
  <c r="AE203" i="26"/>
  <c r="G203" i="26"/>
  <c r="G198" i="26"/>
  <c r="AE198" i="26"/>
  <c r="AE201" i="26"/>
  <c r="V201" i="26"/>
  <c r="W201" i="26" s="1"/>
  <c r="G201" i="26"/>
  <c r="G204" i="26"/>
  <c r="AE204" i="26"/>
  <c r="G200" i="26"/>
  <c r="AE200" i="26"/>
  <c r="AE206" i="26"/>
  <c r="G206" i="26"/>
  <c r="AE229" i="26"/>
  <c r="AK229" i="26" s="1"/>
  <c r="G229" i="26"/>
  <c r="V224" i="26"/>
  <c r="V223" i="26"/>
  <c r="G226" i="26"/>
  <c r="M226" i="26" s="1"/>
  <c r="G227" i="26"/>
  <c r="M227" i="26" s="1"/>
  <c r="AE223" i="26"/>
  <c r="AE226" i="26"/>
  <c r="V231" i="26"/>
  <c r="W231" i="26" s="1"/>
  <c r="G231" i="26"/>
  <c r="AE231" i="26"/>
  <c r="V227" i="26"/>
  <c r="W227" i="26" s="1"/>
  <c r="AE232" i="26"/>
  <c r="G240" i="26"/>
  <c r="AE240" i="26"/>
  <c r="AE242" i="26"/>
  <c r="G242" i="26"/>
  <c r="AE234" i="26"/>
  <c r="G245" i="26"/>
  <c r="G241" i="26"/>
  <c r="AE244" i="26"/>
  <c r="G244" i="26"/>
  <c r="H250" i="26"/>
  <c r="H253" i="26"/>
  <c r="L25" i="70"/>
  <c r="AF254" i="26"/>
  <c r="AF249" i="26"/>
  <c r="AF251" i="26"/>
  <c r="H256" i="26"/>
  <c r="H249" i="26"/>
  <c r="AF256" i="26"/>
  <c r="F256" i="26"/>
  <c r="R252" i="26"/>
  <c r="F257" i="26"/>
  <c r="F254" i="26"/>
  <c r="AD254" i="26"/>
  <c r="AD246" i="26"/>
  <c r="AD249" i="26"/>
  <c r="AD253" i="26"/>
  <c r="R246" i="26"/>
  <c r="R250" i="26"/>
  <c r="F251" i="26"/>
  <c r="R251" i="26"/>
  <c r="AB251" i="26"/>
  <c r="AB229" i="26"/>
  <c r="R229" i="26"/>
  <c r="AB222" i="26"/>
  <c r="R222" i="26"/>
  <c r="K24" i="70"/>
  <c r="K80" i="70"/>
  <c r="K81" i="70"/>
  <c r="K25" i="70"/>
  <c r="R255" i="26"/>
  <c r="AB255" i="26"/>
  <c r="AD99" i="26"/>
  <c r="AB247" i="26"/>
  <c r="R247" i="26"/>
  <c r="AB226" i="26"/>
  <c r="R226" i="26"/>
  <c r="Z226" i="26" s="1"/>
  <c r="K61" i="70"/>
  <c r="K5" i="70"/>
  <c r="P33" i="70"/>
  <c r="AB224" i="26"/>
  <c r="AD224" i="26" s="1"/>
  <c r="R224" i="26"/>
  <c r="AB225" i="26"/>
  <c r="R225" i="26"/>
  <c r="AK48" i="26" l="1"/>
  <c r="AK113" i="26"/>
  <c r="I35" i="26"/>
  <c r="Z227" i="26"/>
  <c r="L106" i="26"/>
  <c r="Z50" i="26"/>
  <c r="AK223" i="26"/>
  <c r="AJ106" i="26"/>
  <c r="AK106" i="26" s="1"/>
  <c r="AL106" i="26" s="1"/>
  <c r="Z62" i="26"/>
  <c r="AK177" i="26"/>
  <c r="I152" i="26"/>
  <c r="AG196" i="26"/>
  <c r="Y67" i="26"/>
  <c r="Z184" i="26"/>
  <c r="AK231" i="26"/>
  <c r="Y197" i="26"/>
  <c r="Z197" i="26" s="1"/>
  <c r="AK43" i="26"/>
  <c r="AK34" i="26"/>
  <c r="Z156" i="26"/>
  <c r="AK50" i="26"/>
  <c r="Y188" i="26"/>
  <c r="Z188" i="26" s="1"/>
  <c r="AG197" i="26"/>
  <c r="AG173" i="26"/>
  <c r="Z18" i="26"/>
  <c r="Y121" i="26"/>
  <c r="AK224" i="26"/>
  <c r="Y179" i="26"/>
  <c r="Z115" i="26"/>
  <c r="Y59" i="26"/>
  <c r="Z59" i="26" s="1"/>
  <c r="Z21" i="26"/>
  <c r="AK94" i="26"/>
  <c r="Z124" i="26"/>
  <c r="Y54" i="26"/>
  <c r="Z54" i="26" s="1"/>
  <c r="Y190" i="26"/>
  <c r="M47" i="26"/>
  <c r="AJ61" i="26"/>
  <c r="I31" i="26"/>
  <c r="J31" i="26" s="1"/>
  <c r="K31" i="26" s="1"/>
  <c r="AK225" i="26"/>
  <c r="AK104" i="26"/>
  <c r="Z236" i="26"/>
  <c r="AK103" i="26"/>
  <c r="Y57" i="26"/>
  <c r="Z57" i="26" s="1"/>
  <c r="Y196" i="26"/>
  <c r="M92" i="26"/>
  <c r="AK146" i="26"/>
  <c r="AL146" i="26" s="1"/>
  <c r="AK110" i="26"/>
  <c r="AK227" i="26"/>
  <c r="AL227" i="26" s="1"/>
  <c r="Z27" i="26"/>
  <c r="L116" i="26"/>
  <c r="AK174" i="26"/>
  <c r="AK226" i="26"/>
  <c r="AG112" i="26"/>
  <c r="Y64" i="26"/>
  <c r="Z19" i="26"/>
  <c r="AK184" i="26"/>
  <c r="AL184" i="26" s="1"/>
  <c r="Y71" i="26"/>
  <c r="Y181" i="26"/>
  <c r="Z181" i="26" s="1"/>
  <c r="AK102" i="26"/>
  <c r="AK222" i="26"/>
  <c r="M233" i="26"/>
  <c r="Z68" i="26"/>
  <c r="AK74" i="26"/>
  <c r="AK233" i="26"/>
  <c r="Z26" i="26"/>
  <c r="M183" i="26"/>
  <c r="Y220" i="26"/>
  <c r="Y219" i="26"/>
  <c r="Z219" i="26" s="1"/>
  <c r="M184" i="26"/>
  <c r="Z196" i="26"/>
  <c r="Z106" i="26"/>
  <c r="M232" i="26"/>
  <c r="M110" i="26"/>
  <c r="Y89" i="26"/>
  <c r="Z89" i="26" s="1"/>
  <c r="Y85" i="26"/>
  <c r="M52" i="26"/>
  <c r="N52" i="26" s="1"/>
  <c r="Z166" i="26"/>
  <c r="Z170" i="26"/>
  <c r="M104" i="26"/>
  <c r="N104" i="26" s="1"/>
  <c r="Y158" i="26"/>
  <c r="Z158" i="26" s="1"/>
  <c r="Y144" i="26"/>
  <c r="M35" i="26"/>
  <c r="Z56" i="26"/>
  <c r="Z20" i="26"/>
  <c r="M224" i="26"/>
  <c r="M108" i="26"/>
  <c r="M109" i="26"/>
  <c r="N109" i="26" s="1"/>
  <c r="Y224" i="26"/>
  <c r="Z224" i="26" s="1"/>
  <c r="Y105" i="26"/>
  <c r="Z105" i="26" s="1"/>
  <c r="Z16" i="26"/>
  <c r="Z60" i="26"/>
  <c r="Z65" i="26"/>
  <c r="M106" i="26"/>
  <c r="Z90" i="26"/>
  <c r="Y134" i="26"/>
  <c r="Z134" i="26" s="1"/>
  <c r="Z190" i="26"/>
  <c r="Z169" i="26"/>
  <c r="Y218" i="26"/>
  <c r="Z218" i="26" s="1"/>
  <c r="Y217" i="26"/>
  <c r="Z217" i="26" s="1"/>
  <c r="Z243" i="26"/>
  <c r="G256" i="26"/>
  <c r="Y256" i="26"/>
  <c r="Z256" i="26" s="1"/>
  <c r="Y133" i="26"/>
  <c r="Z133" i="26" s="1"/>
  <c r="Y82" i="26"/>
  <c r="Z82" i="26" s="1"/>
  <c r="Y88" i="26"/>
  <c r="Z88" i="26" s="1"/>
  <c r="G140" i="26"/>
  <c r="Y140" i="26"/>
  <c r="Z140" i="26" s="1"/>
  <c r="Z39" i="26"/>
  <c r="G138" i="26"/>
  <c r="Y138" i="26"/>
  <c r="Z138" i="26" s="1"/>
  <c r="Z73" i="26"/>
  <c r="Y131" i="26"/>
  <c r="Z131" i="26" s="1"/>
  <c r="G180" i="26"/>
  <c r="M180" i="26" s="1"/>
  <c r="Y180" i="26"/>
  <c r="Z180" i="26" s="1"/>
  <c r="Z168" i="26"/>
  <c r="Z172" i="26"/>
  <c r="Z23" i="26"/>
  <c r="Y183" i="26"/>
  <c r="Y225" i="26"/>
  <c r="Z225" i="26" s="1"/>
  <c r="Y223" i="26"/>
  <c r="Z223" i="26" s="1"/>
  <c r="Y177" i="26"/>
  <c r="Z177" i="26" s="1"/>
  <c r="Y48" i="26"/>
  <c r="Y109" i="26"/>
  <c r="Z109" i="26" s="1"/>
  <c r="Y43" i="26"/>
  <c r="Y74" i="26"/>
  <c r="Z74" i="26" s="1"/>
  <c r="Y113" i="26"/>
  <c r="Z113" i="26" s="1"/>
  <c r="Y230" i="26"/>
  <c r="Z230" i="26" s="1"/>
  <c r="Z8" i="26"/>
  <c r="Y102" i="26"/>
  <c r="Z102" i="26" s="1"/>
  <c r="Z31" i="26"/>
  <c r="Z97" i="26"/>
  <c r="Z153" i="26"/>
  <c r="Y216" i="26"/>
  <c r="Z216" i="26" s="1"/>
  <c r="Y221" i="26"/>
  <c r="Z221" i="26" s="1"/>
  <c r="Y135" i="26"/>
  <c r="Z135" i="26" s="1"/>
  <c r="Y76" i="26"/>
  <c r="Z76" i="26" s="1"/>
  <c r="Z28" i="26"/>
  <c r="Y161" i="26"/>
  <c r="Y143" i="26"/>
  <c r="Z143" i="26" s="1"/>
  <c r="AE145" i="26"/>
  <c r="AK145" i="26" s="1"/>
  <c r="Y145" i="26"/>
  <c r="Y83" i="26"/>
  <c r="Z83" i="26" s="1"/>
  <c r="Y87" i="26"/>
  <c r="Z87" i="26" s="1"/>
  <c r="Y75" i="26"/>
  <c r="Z75" i="26" s="1"/>
  <c r="AE149" i="26"/>
  <c r="Y149" i="26"/>
  <c r="Z149" i="26" s="1"/>
  <c r="Z36" i="26"/>
  <c r="Z107" i="26"/>
  <c r="AE132" i="26"/>
  <c r="Y132" i="26"/>
  <c r="Z132" i="26" s="1"/>
  <c r="Z123" i="26"/>
  <c r="AE151" i="26"/>
  <c r="AK151" i="26" s="1"/>
  <c r="Y151" i="26"/>
  <c r="Z151" i="26" s="1"/>
  <c r="Z67" i="26"/>
  <c r="Z22" i="26"/>
  <c r="Z95" i="26"/>
  <c r="Z118" i="26"/>
  <c r="Z179" i="26"/>
  <c r="Z11" i="26"/>
  <c r="Y52" i="26"/>
  <c r="Y232" i="26"/>
  <c r="Z232" i="26" s="1"/>
  <c r="Y222" i="26"/>
  <c r="Z222" i="26" s="1"/>
  <c r="Y35" i="26"/>
  <c r="Z35" i="26" s="1"/>
  <c r="G142" i="26"/>
  <c r="Y142" i="26"/>
  <c r="Z142" i="26" s="1"/>
  <c r="Z167" i="26"/>
  <c r="Z198" i="26"/>
  <c r="Z112" i="26"/>
  <c r="AG106" i="26"/>
  <c r="Z165" i="26"/>
  <c r="Z33" i="26"/>
  <c r="Y215" i="26"/>
  <c r="Z215" i="26" s="1"/>
  <c r="Y210" i="26"/>
  <c r="Z210" i="26" s="1"/>
  <c r="AE257" i="26"/>
  <c r="Y257" i="26"/>
  <c r="Z257" i="26" s="1"/>
  <c r="Y130" i="26"/>
  <c r="Z130" i="26" s="1"/>
  <c r="AE69" i="26"/>
  <c r="AK69" i="26" s="1"/>
  <c r="Y69" i="26"/>
  <c r="Z69" i="26" s="1"/>
  <c r="Z66" i="26"/>
  <c r="Z238" i="26"/>
  <c r="G141" i="26"/>
  <c r="M141" i="26" s="1"/>
  <c r="Y141" i="26"/>
  <c r="Z141" i="26" s="1"/>
  <c r="Y84" i="26"/>
  <c r="Z84" i="26" s="1"/>
  <c r="Y79" i="26"/>
  <c r="Z79" i="26" s="1"/>
  <c r="G160" i="26"/>
  <c r="Y160" i="26"/>
  <c r="Z160" i="26" s="1"/>
  <c r="AE155" i="26"/>
  <c r="Y155" i="26"/>
  <c r="Z155" i="26" s="1"/>
  <c r="AE126" i="26"/>
  <c r="Y126" i="26"/>
  <c r="Z126" i="26" s="1"/>
  <c r="G176" i="26"/>
  <c r="Y176" i="26"/>
  <c r="Z176" i="26" s="1"/>
  <c r="Z182" i="26"/>
  <c r="Z45" i="26"/>
  <c r="Z171" i="26"/>
  <c r="Z43" i="26"/>
  <c r="Z13" i="26"/>
  <c r="Z15" i="26"/>
  <c r="Y108" i="26"/>
  <c r="Z108" i="26" s="1"/>
  <c r="Z111" i="26"/>
  <c r="G252" i="26"/>
  <c r="Y252" i="26"/>
  <c r="Z252" i="26" s="1"/>
  <c r="AE251" i="26"/>
  <c r="Y251" i="26"/>
  <c r="Z251" i="26" s="1"/>
  <c r="AE185" i="26"/>
  <c r="AK185" i="26" s="1"/>
  <c r="Y185" i="26"/>
  <c r="Z185" i="26" s="1"/>
  <c r="Z253" i="26"/>
  <c r="Z244" i="26"/>
  <c r="Z207" i="26"/>
  <c r="Z85" i="26"/>
  <c r="Z220" i="26"/>
  <c r="Y119" i="26"/>
  <c r="Z119" i="26" s="1"/>
  <c r="Y211" i="26"/>
  <c r="Z211" i="26" s="1"/>
  <c r="Y212" i="26"/>
  <c r="Z212" i="26" s="1"/>
  <c r="G249" i="26"/>
  <c r="Y249" i="26"/>
  <c r="Z249" i="26" s="1"/>
  <c r="G248" i="26"/>
  <c r="Y248" i="26"/>
  <c r="Z248" i="26" s="1"/>
  <c r="AE255" i="26"/>
  <c r="Y255" i="26"/>
  <c r="Z255" i="26" s="1"/>
  <c r="Y136" i="26"/>
  <c r="Z136" i="26" s="1"/>
  <c r="G128" i="26"/>
  <c r="Y128" i="26"/>
  <c r="Z128" i="26" s="1"/>
  <c r="V81" i="26"/>
  <c r="Y81" i="26"/>
  <c r="Z81" i="26" s="1"/>
  <c r="Y80" i="26"/>
  <c r="Z80" i="26" s="1"/>
  <c r="AE154" i="26"/>
  <c r="Y154" i="26"/>
  <c r="Z154" i="26" s="1"/>
  <c r="AE159" i="26"/>
  <c r="Y159" i="26"/>
  <c r="Z159" i="26" s="1"/>
  <c r="Z63" i="26"/>
  <c r="Y129" i="26"/>
  <c r="Z129" i="26" s="1"/>
  <c r="AE175" i="26"/>
  <c r="AK175" i="26" s="1"/>
  <c r="Y175" i="26"/>
  <c r="Z175" i="26" s="1"/>
  <c r="Z245" i="26"/>
  <c r="Z64" i="26"/>
  <c r="Z173" i="26"/>
  <c r="Z55" i="26"/>
  <c r="Z30" i="26"/>
  <c r="Y103" i="26"/>
  <c r="Z103" i="26" s="1"/>
  <c r="Z104" i="26"/>
  <c r="Y47" i="26"/>
  <c r="Z47" i="26" s="1"/>
  <c r="Y94" i="26"/>
  <c r="Z94" i="26" s="1"/>
  <c r="Y146" i="26"/>
  <c r="Z146" i="26" s="1"/>
  <c r="Y174" i="26"/>
  <c r="Z174" i="26" s="1"/>
  <c r="AE157" i="26"/>
  <c r="AK157" i="26" s="1"/>
  <c r="Y157" i="26"/>
  <c r="Z157" i="26" s="1"/>
  <c r="AE152" i="26"/>
  <c r="Y152" i="26"/>
  <c r="Z152" i="26" s="1"/>
  <c r="Z17" i="26"/>
  <c r="Z52" i="26"/>
  <c r="Y61" i="26"/>
  <c r="Z61" i="26" s="1"/>
  <c r="Z234" i="26"/>
  <c r="Y195" i="26"/>
  <c r="Z195" i="26" s="1"/>
  <c r="Z161" i="26"/>
  <c r="Y213" i="26"/>
  <c r="Z213" i="26" s="1"/>
  <c r="Y214" i="26"/>
  <c r="Z214" i="26" s="1"/>
  <c r="G246" i="26"/>
  <c r="Y246" i="26"/>
  <c r="Z246" i="26" s="1"/>
  <c r="AE254" i="26"/>
  <c r="Y254" i="26"/>
  <c r="Z254" i="26" s="1"/>
  <c r="G250" i="26"/>
  <c r="Y250" i="26"/>
  <c r="Z250" i="26" s="1"/>
  <c r="Y127" i="26"/>
  <c r="Z127" i="26" s="1"/>
  <c r="Z228" i="26"/>
  <c r="Z48" i="26"/>
  <c r="Z162" i="26"/>
  <c r="Y78" i="26"/>
  <c r="Z78" i="26" s="1"/>
  <c r="Y86" i="26"/>
  <c r="Z86" i="26" s="1"/>
  <c r="AE70" i="26"/>
  <c r="Y70" i="26"/>
  <c r="Z70" i="26" s="1"/>
  <c r="G147" i="26"/>
  <c r="Y147" i="26"/>
  <c r="Z147" i="26" s="1"/>
  <c r="AE247" i="26"/>
  <c r="Y247" i="26"/>
  <c r="Z247" i="26" s="1"/>
  <c r="G150" i="26"/>
  <c r="Y150" i="26"/>
  <c r="Z150" i="26" s="1"/>
  <c r="G178" i="26"/>
  <c r="M178" i="26" s="1"/>
  <c r="Y178" i="26"/>
  <c r="Z178" i="26" s="1"/>
  <c r="Z241" i="26"/>
  <c r="Z145" i="26"/>
  <c r="Z71" i="26"/>
  <c r="Z144" i="26"/>
  <c r="Z235" i="26"/>
  <c r="Z40" i="26"/>
  <c r="Z46" i="26"/>
  <c r="Z237" i="26"/>
  <c r="Z121" i="26"/>
  <c r="Z77" i="26"/>
  <c r="Z183" i="26"/>
  <c r="W7" i="26"/>
  <c r="Z7" i="26"/>
  <c r="Y229" i="26"/>
  <c r="Z229" i="26" s="1"/>
  <c r="Y231" i="26"/>
  <c r="Z231" i="26" s="1"/>
  <c r="Y110" i="26"/>
  <c r="Z110" i="26" s="1"/>
  <c r="Y42" i="26"/>
  <c r="Z42" i="26" s="1"/>
  <c r="V38" i="26"/>
  <c r="W38" i="26" s="1"/>
  <c r="W253" i="26"/>
  <c r="L143" i="26"/>
  <c r="L62" i="26"/>
  <c r="I153" i="26"/>
  <c r="J153" i="26" s="1"/>
  <c r="K153" i="26" s="1"/>
  <c r="AG177" i="26"/>
  <c r="AG38" i="26"/>
  <c r="AJ47" i="26"/>
  <c r="AK47" i="26" s="1"/>
  <c r="AL47" i="26" s="1"/>
  <c r="AD233" i="26"/>
  <c r="AL233" i="26" s="1"/>
  <c r="AG159" i="26"/>
  <c r="I82" i="26"/>
  <c r="AJ119" i="26"/>
  <c r="I41" i="26"/>
  <c r="I79" i="26"/>
  <c r="AG161" i="26"/>
  <c r="L121" i="26"/>
  <c r="I163" i="26"/>
  <c r="J163" i="26" s="1"/>
  <c r="K163" i="26" s="1"/>
  <c r="L32" i="26"/>
  <c r="M32" i="26" s="1"/>
  <c r="N32" i="26" s="1"/>
  <c r="AD155" i="26"/>
  <c r="AG89" i="26"/>
  <c r="AG164" i="26"/>
  <c r="AH164" i="26" s="1"/>
  <c r="AI164" i="26" s="1"/>
  <c r="I36" i="26"/>
  <c r="L125" i="26"/>
  <c r="AD185" i="26"/>
  <c r="R6" i="26"/>
  <c r="V35" i="26"/>
  <c r="W35" i="26" s="1"/>
  <c r="I71" i="26"/>
  <c r="L177" i="26"/>
  <c r="M177" i="26" s="1"/>
  <c r="AJ108" i="26"/>
  <c r="AK108" i="26" s="1"/>
  <c r="AJ114" i="26"/>
  <c r="V46" i="26"/>
  <c r="W46" i="26" s="1"/>
  <c r="AG85" i="26"/>
  <c r="I171" i="26"/>
  <c r="I162" i="26"/>
  <c r="J162" i="26" s="1"/>
  <c r="K162" i="26" s="1"/>
  <c r="AH171" i="26"/>
  <c r="AI171" i="26" s="1"/>
  <c r="AG170" i="26"/>
  <c r="V168" i="26"/>
  <c r="W168" i="26" s="1"/>
  <c r="N23" i="70"/>
  <c r="I151" i="26"/>
  <c r="AJ60" i="26"/>
  <c r="I165" i="26"/>
  <c r="J165" i="26" s="1"/>
  <c r="K165" i="26" s="1"/>
  <c r="AH166" i="26"/>
  <c r="AI166" i="26" s="1"/>
  <c r="AG44" i="26"/>
  <c r="I107" i="26"/>
  <c r="J107" i="26" s="1"/>
  <c r="K107" i="26" s="1"/>
  <c r="V173" i="26"/>
  <c r="W173" i="26" s="1"/>
  <c r="I103" i="26"/>
  <c r="G126" i="26"/>
  <c r="AD245" i="26"/>
  <c r="AG165" i="26"/>
  <c r="O35" i="70"/>
  <c r="O63" i="70" s="1"/>
  <c r="I155" i="26"/>
  <c r="N65" i="70"/>
  <c r="I188" i="26"/>
  <c r="AJ72" i="26"/>
  <c r="I34" i="26"/>
  <c r="O47" i="70"/>
  <c r="O19" i="70" s="1"/>
  <c r="AJ64" i="26"/>
  <c r="AG102" i="26"/>
  <c r="AH102" i="26" s="1"/>
  <c r="AI102" i="26" s="1"/>
  <c r="AD225" i="26"/>
  <c r="I166" i="26"/>
  <c r="V107" i="26"/>
  <c r="W107" i="26" s="1"/>
  <c r="AG168" i="26"/>
  <c r="L229" i="26"/>
  <c r="M229" i="26" s="1"/>
  <c r="I157" i="26"/>
  <c r="L67" i="26"/>
  <c r="I88" i="26"/>
  <c r="L57" i="26"/>
  <c r="L55" i="26"/>
  <c r="AJ55" i="26"/>
  <c r="I46" i="26"/>
  <c r="L222" i="26"/>
  <c r="M222" i="26" s="1"/>
  <c r="N222" i="26" s="1"/>
  <c r="I78" i="26"/>
  <c r="AG72" i="26"/>
  <c r="W104" i="26"/>
  <c r="V48" i="26"/>
  <c r="W48" i="26" s="1"/>
  <c r="L48" i="26"/>
  <c r="M48" i="26" s="1"/>
  <c r="AG45" i="26"/>
  <c r="W81" i="26"/>
  <c r="AJ232" i="26"/>
  <c r="AK232" i="26" s="1"/>
  <c r="I169" i="26"/>
  <c r="AG76" i="26"/>
  <c r="AG40" i="26"/>
  <c r="AH40" i="26" s="1"/>
  <c r="AI40" i="26" s="1"/>
  <c r="I187" i="26"/>
  <c r="K21" i="70"/>
  <c r="M66" i="70"/>
  <c r="N75" i="70"/>
  <c r="L43" i="26"/>
  <c r="M43" i="26" s="1"/>
  <c r="N43" i="26" s="1"/>
  <c r="N64" i="70"/>
  <c r="AG33" i="26"/>
  <c r="AJ230" i="26"/>
  <c r="AK230" i="26" s="1"/>
  <c r="W223" i="26"/>
  <c r="AJ37" i="26"/>
  <c r="AK37" i="26" s="1"/>
  <c r="AL37" i="26" s="1"/>
  <c r="V45" i="26"/>
  <c r="W45" i="26" s="1"/>
  <c r="P49" i="70"/>
  <c r="P77" i="70" s="1"/>
  <c r="I194" i="26"/>
  <c r="M8" i="70"/>
  <c r="V66" i="26"/>
  <c r="W66" i="26" s="1"/>
  <c r="J33" i="26"/>
  <c r="K33" i="26" s="1"/>
  <c r="V167" i="26"/>
  <c r="M75" i="70"/>
  <c r="L185" i="26"/>
  <c r="L37" i="26"/>
  <c r="M37" i="26" s="1"/>
  <c r="AG39" i="26"/>
  <c r="I104" i="26"/>
  <c r="J104" i="26" s="1"/>
  <c r="K104" i="26" s="1"/>
  <c r="W172" i="26"/>
  <c r="I190" i="26"/>
  <c r="L225" i="26"/>
  <c r="M225" i="26" s="1"/>
  <c r="L228" i="26"/>
  <c r="M228" i="26" s="1"/>
  <c r="AJ228" i="26"/>
  <c r="AK228" i="26" s="1"/>
  <c r="AG49" i="26"/>
  <c r="I49" i="26"/>
  <c r="AG104" i="26"/>
  <c r="AH104" i="26" s="1"/>
  <c r="AI104" i="26" s="1"/>
  <c r="I167" i="26"/>
  <c r="L223" i="26"/>
  <c r="M223" i="26" s="1"/>
  <c r="I111" i="26"/>
  <c r="I50" i="26"/>
  <c r="J50" i="26" s="1"/>
  <c r="K50" i="26" s="1"/>
  <c r="AG50" i="26"/>
  <c r="AD247" i="26"/>
  <c r="K20" i="70"/>
  <c r="V49" i="26"/>
  <c r="W49" i="26" s="1"/>
  <c r="AJ181" i="26"/>
  <c r="V39" i="26"/>
  <c r="W39" i="26" s="1"/>
  <c r="L231" i="26"/>
  <c r="M231" i="26" s="1"/>
  <c r="N231" i="26" s="1"/>
  <c r="AG53" i="26"/>
  <c r="I53" i="26"/>
  <c r="AG52" i="26"/>
  <c r="I52" i="26"/>
  <c r="W241" i="26"/>
  <c r="I191" i="26"/>
  <c r="I48" i="26"/>
  <c r="AG48" i="26"/>
  <c r="W108" i="26"/>
  <c r="AG109" i="26"/>
  <c r="L175" i="26"/>
  <c r="I47" i="26"/>
  <c r="AG47" i="26"/>
  <c r="AH47" i="26" s="1"/>
  <c r="AI47" i="26" s="1"/>
  <c r="O49" i="70"/>
  <c r="V159" i="26"/>
  <c r="W159" i="26" s="1"/>
  <c r="L146" i="26"/>
  <c r="M146" i="26" s="1"/>
  <c r="AG42" i="26"/>
  <c r="AH42" i="26" s="1"/>
  <c r="AI42" i="26" s="1"/>
  <c r="I42" i="26"/>
  <c r="I51" i="26"/>
  <c r="AG51" i="26"/>
  <c r="P47" i="70"/>
  <c r="P19" i="70" s="1"/>
  <c r="AG110" i="26"/>
  <c r="AH110" i="26" s="1"/>
  <c r="AI110" i="26" s="1"/>
  <c r="I87" i="26"/>
  <c r="O48" i="70"/>
  <c r="AG83" i="26"/>
  <c r="AG202" i="26"/>
  <c r="M76" i="70"/>
  <c r="M67" i="70"/>
  <c r="M11" i="70"/>
  <c r="L138" i="26"/>
  <c r="AD73" i="26"/>
  <c r="W245" i="26"/>
  <c r="AD180" i="26"/>
  <c r="AD234" i="26"/>
  <c r="V36" i="26"/>
  <c r="W36" i="26" s="1"/>
  <c r="AD80" i="26"/>
  <c r="L113" i="26"/>
  <c r="M113" i="26" s="1"/>
  <c r="AJ52" i="26"/>
  <c r="AK52" i="26" s="1"/>
  <c r="AG183" i="26"/>
  <c r="AD229" i="26"/>
  <c r="AJ109" i="26"/>
  <c r="AK109" i="26" s="1"/>
  <c r="AL109" i="26" s="1"/>
  <c r="V42" i="26"/>
  <c r="W42" i="26" s="1"/>
  <c r="L103" i="26"/>
  <c r="M103" i="26" s="1"/>
  <c r="AL103" i="26"/>
  <c r="P36" i="70"/>
  <c r="P8" i="70" s="1"/>
  <c r="J37" i="26"/>
  <c r="K37" i="26" s="1"/>
  <c r="V150" i="26"/>
  <c r="W150" i="26" s="1"/>
  <c r="I180" i="26"/>
  <c r="L42" i="26"/>
  <c r="M42" i="26" s="1"/>
  <c r="L174" i="26"/>
  <c r="M174" i="26" s="1"/>
  <c r="V37" i="26"/>
  <c r="W37" i="26" s="1"/>
  <c r="I206" i="26"/>
  <c r="V206" i="26"/>
  <c r="W206" i="26" s="1"/>
  <c r="AE150" i="26"/>
  <c r="L124" i="26"/>
  <c r="AJ124" i="26"/>
  <c r="W95" i="26"/>
  <c r="L102" i="26"/>
  <c r="M102" i="26" s="1"/>
  <c r="N102" i="26" s="1"/>
  <c r="P48" i="70"/>
  <c r="N70" i="70"/>
  <c r="N14" i="70"/>
  <c r="AG178" i="26"/>
  <c r="L94" i="26"/>
  <c r="M94" i="26" s="1"/>
  <c r="L74" i="26"/>
  <c r="M74" i="26" s="1"/>
  <c r="AG205" i="26"/>
  <c r="P46" i="70"/>
  <c r="P74" i="70" s="1"/>
  <c r="AJ141" i="26"/>
  <c r="AL113" i="26"/>
  <c r="AJ179" i="26"/>
  <c r="I179" i="26"/>
  <c r="AG179" i="26"/>
  <c r="AG185" i="26"/>
  <c r="I185" i="26"/>
  <c r="L68" i="26"/>
  <c r="AJ68" i="26"/>
  <c r="I182" i="26"/>
  <c r="AG182" i="26"/>
  <c r="I176" i="26"/>
  <c r="AG184" i="26"/>
  <c r="K18" i="70"/>
  <c r="AJ178" i="26"/>
  <c r="L145" i="26"/>
  <c r="L73" i="26"/>
  <c r="AJ73" i="26"/>
  <c r="L176" i="26"/>
  <c r="AJ176" i="26"/>
  <c r="AK176" i="26" s="1"/>
  <c r="AD222" i="26"/>
  <c r="I184" i="26"/>
  <c r="N7" i="70"/>
  <c r="L75" i="26"/>
  <c r="N66" i="70"/>
  <c r="AJ182" i="26"/>
  <c r="L182" i="26"/>
  <c r="M182" i="26" s="1"/>
  <c r="P37" i="70"/>
  <c r="P9" i="70" s="1"/>
  <c r="G247" i="26"/>
  <c r="V226" i="26"/>
  <c r="W226" i="26" s="1"/>
  <c r="V209" i="26"/>
  <c r="W209" i="26" s="1"/>
  <c r="O46" i="70"/>
  <c r="O74" i="70" s="1"/>
  <c r="AJ32" i="26"/>
  <c r="AK32" i="26" s="1"/>
  <c r="AJ180" i="26"/>
  <c r="J183" i="26"/>
  <c r="K183" i="26" s="1"/>
  <c r="AG175" i="26"/>
  <c r="AJ196" i="26"/>
  <c r="L196" i="26"/>
  <c r="AJ189" i="26"/>
  <c r="L189" i="26"/>
  <c r="L59" i="26"/>
  <c r="AJ59" i="26"/>
  <c r="AG195" i="26"/>
  <c r="I195" i="26"/>
  <c r="L51" i="26"/>
  <c r="M51" i="26" s="1"/>
  <c r="AJ51" i="26"/>
  <c r="AK51" i="26" s="1"/>
  <c r="AL51" i="26" s="1"/>
  <c r="AJ197" i="26"/>
  <c r="L197" i="26"/>
  <c r="L186" i="26"/>
  <c r="AJ186" i="26"/>
  <c r="L53" i="26"/>
  <c r="M53" i="26" s="1"/>
  <c r="AJ53" i="26"/>
  <c r="AK53" i="26" s="1"/>
  <c r="L192" i="26"/>
  <c r="AJ192" i="26"/>
  <c r="AJ194" i="26"/>
  <c r="L194" i="26"/>
  <c r="N76" i="70"/>
  <c r="N20" i="70"/>
  <c r="AJ45" i="26"/>
  <c r="AK45" i="26" s="1"/>
  <c r="L45" i="26"/>
  <c r="M45" i="26" s="1"/>
  <c r="AJ188" i="26"/>
  <c r="L188" i="26"/>
  <c r="AJ191" i="26"/>
  <c r="L191" i="26"/>
  <c r="L56" i="26"/>
  <c r="AJ56" i="26"/>
  <c r="AJ49" i="26"/>
  <c r="AK49" i="26" s="1"/>
  <c r="AL49" i="26" s="1"/>
  <c r="L49" i="26"/>
  <c r="M49" i="26" s="1"/>
  <c r="L101" i="26"/>
  <c r="M101" i="26" s="1"/>
  <c r="L193" i="26"/>
  <c r="AJ193" i="26"/>
  <c r="L187" i="26"/>
  <c r="AJ187" i="26"/>
  <c r="L54" i="26"/>
  <c r="AJ54" i="26"/>
  <c r="AJ46" i="26"/>
  <c r="AK46" i="26" s="1"/>
  <c r="L46" i="26"/>
  <c r="M46" i="26" s="1"/>
  <c r="AD123" i="26"/>
  <c r="AJ101" i="26"/>
  <c r="AK101" i="26" s="1"/>
  <c r="AL101" i="26" s="1"/>
  <c r="L195" i="26"/>
  <c r="AJ195" i="26"/>
  <c r="L190" i="26"/>
  <c r="AJ190" i="26"/>
  <c r="L58" i="26"/>
  <c r="AJ58" i="26"/>
  <c r="I192" i="26"/>
  <c r="AG192" i="26"/>
  <c r="L44" i="26"/>
  <c r="M44" i="26" s="1"/>
  <c r="AJ44" i="26"/>
  <c r="AK44" i="26" s="1"/>
  <c r="N110" i="26"/>
  <c r="I205" i="26"/>
  <c r="AH96" i="26"/>
  <c r="AI96" i="26" s="1"/>
  <c r="AJ148" i="26"/>
  <c r="L148" i="26"/>
  <c r="AJ76" i="26"/>
  <c r="L76" i="26"/>
  <c r="L152" i="26"/>
  <c r="AJ152" i="26"/>
  <c r="L147" i="26"/>
  <c r="AJ147" i="26"/>
  <c r="G132" i="26"/>
  <c r="V164" i="26"/>
  <c r="W164" i="26" s="1"/>
  <c r="O50" i="70"/>
  <c r="O22" i="70" s="1"/>
  <c r="AH30" i="26"/>
  <c r="AI30" i="26" s="1"/>
  <c r="N34" i="26"/>
  <c r="AE180" i="26"/>
  <c r="AK180" i="26" s="1"/>
  <c r="V96" i="26"/>
  <c r="W96" i="26" s="1"/>
  <c r="AE182" i="26"/>
  <c r="AK182" i="26" s="1"/>
  <c r="AE246" i="26"/>
  <c r="AL34" i="26"/>
  <c r="J96" i="26"/>
  <c r="K96" i="26" s="1"/>
  <c r="V247" i="26"/>
  <c r="G151" i="26"/>
  <c r="M151" i="26" s="1"/>
  <c r="V249" i="26"/>
  <c r="W249" i="26" s="1"/>
  <c r="J172" i="26"/>
  <c r="K172" i="26" s="1"/>
  <c r="J100" i="26"/>
  <c r="K100" i="26" s="1"/>
  <c r="O37" i="70"/>
  <c r="O65" i="70" s="1"/>
  <c r="V200" i="26"/>
  <c r="W200" i="26" s="1"/>
  <c r="W47" i="26"/>
  <c r="J226" i="26"/>
  <c r="K226" i="26" s="1"/>
  <c r="AE128" i="26"/>
  <c r="G185" i="26"/>
  <c r="M185" i="26" s="1"/>
  <c r="G175" i="26"/>
  <c r="M175" i="26" s="1"/>
  <c r="AE181" i="26"/>
  <c r="G181" i="26"/>
  <c r="M181" i="26" s="1"/>
  <c r="O40" i="70"/>
  <c r="O68" i="70" s="1"/>
  <c r="G155" i="26"/>
  <c r="J38" i="26"/>
  <c r="K38" i="26" s="1"/>
  <c r="AH107" i="26"/>
  <c r="AI107" i="26" s="1"/>
  <c r="AH38" i="26"/>
  <c r="AI38" i="26" s="1"/>
  <c r="O75" i="70"/>
  <c r="AH37" i="26"/>
  <c r="AI37" i="26" s="1"/>
  <c r="AH41" i="26"/>
  <c r="AI41" i="26" s="1"/>
  <c r="AH36" i="26"/>
  <c r="AI36" i="26" s="1"/>
  <c r="AL50" i="26"/>
  <c r="G131" i="26"/>
  <c r="AE131" i="26"/>
  <c r="J92" i="26"/>
  <c r="K92" i="26" s="1"/>
  <c r="L97" i="26"/>
  <c r="M97" i="26" s="1"/>
  <c r="K7" i="70"/>
  <c r="AD151" i="26"/>
  <c r="AH105" i="26"/>
  <c r="AI105" i="26" s="1"/>
  <c r="W230" i="26"/>
  <c r="AJ97" i="26"/>
  <c r="AK97" i="26" s="1"/>
  <c r="AE178" i="26"/>
  <c r="AE138" i="26"/>
  <c r="AK138" i="26" s="1"/>
  <c r="AJ71" i="26"/>
  <c r="L71" i="26"/>
  <c r="V152" i="26"/>
  <c r="W152" i="26" s="1"/>
  <c r="V101" i="26"/>
  <c r="W101" i="26" s="1"/>
  <c r="I207" i="26"/>
  <c r="AH101" i="26"/>
  <c r="AI101" i="26" s="1"/>
  <c r="G152" i="26"/>
  <c r="M152" i="26" s="1"/>
  <c r="G129" i="26"/>
  <c r="AE129" i="26"/>
  <c r="J90" i="26"/>
  <c r="K90" i="26" s="1"/>
  <c r="V207" i="26"/>
  <c r="W207" i="26" s="1"/>
  <c r="V30" i="26"/>
  <c r="W30" i="26" s="1"/>
  <c r="AH108" i="26"/>
  <c r="AI108" i="26" s="1"/>
  <c r="J35" i="26"/>
  <c r="K35" i="26" s="1"/>
  <c r="AL94" i="26"/>
  <c r="V250" i="26"/>
  <c r="W250" i="26" s="1"/>
  <c r="AL177" i="26"/>
  <c r="AD115" i="26"/>
  <c r="AD170" i="26"/>
  <c r="J108" i="26"/>
  <c r="K108" i="26" s="1"/>
  <c r="J178" i="26"/>
  <c r="K178" i="26" s="1"/>
  <c r="J101" i="26"/>
  <c r="K101" i="26" s="1"/>
  <c r="M77" i="70"/>
  <c r="N108" i="26"/>
  <c r="W165" i="26"/>
  <c r="AJ70" i="26"/>
  <c r="L70" i="26"/>
  <c r="L77" i="26"/>
  <c r="AJ77" i="26"/>
  <c r="AE160" i="26"/>
  <c r="V215" i="26"/>
  <c r="W215" i="26" s="1"/>
  <c r="AD182" i="26"/>
  <c r="G159" i="26"/>
  <c r="G179" i="26"/>
  <c r="M179" i="26" s="1"/>
  <c r="AE179" i="26"/>
  <c r="J105" i="26"/>
  <c r="K105" i="26" s="1"/>
  <c r="N141" i="26"/>
  <c r="G157" i="26"/>
  <c r="M157" i="26" s="1"/>
  <c r="AE140" i="26"/>
  <c r="G149" i="26"/>
  <c r="AH113" i="26"/>
  <c r="AI113" i="26" s="1"/>
  <c r="AE66" i="26"/>
  <c r="AK66" i="26" s="1"/>
  <c r="AE75" i="26"/>
  <c r="AK75" i="26" s="1"/>
  <c r="G66" i="26"/>
  <c r="M66" i="26" s="1"/>
  <c r="G70" i="26"/>
  <c r="M70" i="26" s="1"/>
  <c r="V34" i="26"/>
  <c r="W34" i="26" s="1"/>
  <c r="V69" i="26"/>
  <c r="W69" i="26" s="1"/>
  <c r="G75" i="26"/>
  <c r="M75" i="26" s="1"/>
  <c r="V75" i="26"/>
  <c r="W75" i="26" s="1"/>
  <c r="AE147" i="26"/>
  <c r="AK147" i="26" s="1"/>
  <c r="AE142" i="26"/>
  <c r="J233" i="26"/>
  <c r="K233" i="26" s="1"/>
  <c r="N47" i="26"/>
  <c r="AE249" i="26"/>
  <c r="G251" i="26"/>
  <c r="G257" i="26"/>
  <c r="V251" i="26"/>
  <c r="W251" i="26" s="1"/>
  <c r="K63" i="70"/>
  <c r="P35" i="70"/>
  <c r="AH48" i="26"/>
  <c r="AI48" i="26" s="1"/>
  <c r="AH49" i="26"/>
  <c r="AI49" i="26" s="1"/>
  <c r="K65" i="70"/>
  <c r="AH100" i="26"/>
  <c r="AI100" i="26" s="1"/>
  <c r="J113" i="26"/>
  <c r="K113" i="26" s="1"/>
  <c r="G145" i="26"/>
  <c r="M145" i="26" s="1"/>
  <c r="V154" i="26"/>
  <c r="W154" i="26" s="1"/>
  <c r="G154" i="26"/>
  <c r="V163" i="26"/>
  <c r="W163" i="26" s="1"/>
  <c r="O51" i="70"/>
  <c r="O79" i="70" s="1"/>
  <c r="K79" i="70"/>
  <c r="P51" i="70"/>
  <c r="P23" i="70" s="1"/>
  <c r="AE256" i="26"/>
  <c r="G254" i="26"/>
  <c r="N233" i="26"/>
  <c r="V219" i="26"/>
  <c r="W219" i="26" s="1"/>
  <c r="P50" i="70"/>
  <c r="P22" i="70" s="1"/>
  <c r="J41" i="26"/>
  <c r="K41" i="26" s="1"/>
  <c r="G69" i="26"/>
  <c r="M69" i="26" s="1"/>
  <c r="AH94" i="26"/>
  <c r="AI94" i="26" s="1"/>
  <c r="AH90" i="26"/>
  <c r="AI90" i="26" s="1"/>
  <c r="AE89" i="26"/>
  <c r="G89" i="26"/>
  <c r="AE85" i="26"/>
  <c r="G85" i="26"/>
  <c r="AE82" i="26"/>
  <c r="G82" i="26"/>
  <c r="AE88" i="26"/>
  <c r="G88" i="26"/>
  <c r="G83" i="26"/>
  <c r="AE83" i="26"/>
  <c r="AE87" i="26"/>
  <c r="G87" i="26"/>
  <c r="V80" i="26"/>
  <c r="W80" i="26" s="1"/>
  <c r="G84" i="26"/>
  <c r="AE84" i="26"/>
  <c r="AE79" i="26"/>
  <c r="G79" i="26"/>
  <c r="V83" i="26"/>
  <c r="W83" i="26" s="1"/>
  <c r="V89" i="26"/>
  <c r="W89" i="26" s="1"/>
  <c r="G81" i="26"/>
  <c r="AE81" i="26"/>
  <c r="G80" i="26"/>
  <c r="AE80" i="26"/>
  <c r="V85" i="26"/>
  <c r="W85" i="26" s="1"/>
  <c r="AE78" i="26"/>
  <c r="G78" i="26"/>
  <c r="G86" i="26"/>
  <c r="AE86" i="26"/>
  <c r="AH92" i="26"/>
  <c r="AI92" i="26" s="1"/>
  <c r="J95" i="26"/>
  <c r="K95" i="26" s="1"/>
  <c r="K12" i="70"/>
  <c r="J94" i="26"/>
  <c r="K94" i="26" s="1"/>
  <c r="AH93" i="26"/>
  <c r="AI93" i="26" s="1"/>
  <c r="AH95" i="26"/>
  <c r="AI95" i="26" s="1"/>
  <c r="V113" i="26"/>
  <c r="W113" i="26" s="1"/>
  <c r="V105" i="26"/>
  <c r="W105" i="26" s="1"/>
  <c r="AL110" i="26"/>
  <c r="AE141" i="26"/>
  <c r="AK141" i="26" s="1"/>
  <c r="AE148" i="26"/>
  <c r="AK148" i="26" s="1"/>
  <c r="G148" i="26"/>
  <c r="M148" i="26" s="1"/>
  <c r="AE143" i="26"/>
  <c r="AK143" i="26" s="1"/>
  <c r="G143" i="26"/>
  <c r="M143" i="26" s="1"/>
  <c r="AE144" i="26"/>
  <c r="G144" i="26"/>
  <c r="AE139" i="26"/>
  <c r="AK139" i="26" s="1"/>
  <c r="G139" i="26"/>
  <c r="M139" i="26" s="1"/>
  <c r="AE156" i="26"/>
  <c r="AK156" i="26" s="1"/>
  <c r="G156" i="26"/>
  <c r="M156" i="26" s="1"/>
  <c r="G161" i="26"/>
  <c r="AE161" i="26"/>
  <c r="G158" i="26"/>
  <c r="AE158" i="26"/>
  <c r="V166" i="26"/>
  <c r="W166" i="26" s="1"/>
  <c r="J168" i="26"/>
  <c r="K168" i="26" s="1"/>
  <c r="V169" i="26"/>
  <c r="W169" i="26" s="1"/>
  <c r="J166" i="26"/>
  <c r="K166" i="26" s="1"/>
  <c r="AH169" i="26"/>
  <c r="AI169" i="26" s="1"/>
  <c r="J164" i="26"/>
  <c r="K164" i="26" s="1"/>
  <c r="J177" i="26"/>
  <c r="K177" i="26" s="1"/>
  <c r="V177" i="26"/>
  <c r="W177" i="26" s="1"/>
  <c r="G255" i="26"/>
  <c r="AE250" i="26"/>
  <c r="L159" i="26"/>
  <c r="AJ159" i="26"/>
  <c r="N77" i="70"/>
  <c r="N21" i="70"/>
  <c r="L203" i="26"/>
  <c r="M203" i="26" s="1"/>
  <c r="AJ203" i="26"/>
  <c r="AK203" i="26" s="1"/>
  <c r="AJ90" i="26"/>
  <c r="AK90" i="26" s="1"/>
  <c r="L90" i="26"/>
  <c r="M90" i="26" s="1"/>
  <c r="AJ98" i="26"/>
  <c r="AK98" i="26" s="1"/>
  <c r="L98" i="26"/>
  <c r="M98" i="26" s="1"/>
  <c r="AH177" i="26"/>
  <c r="AI177" i="26" s="1"/>
  <c r="J169" i="26"/>
  <c r="K169" i="26" s="1"/>
  <c r="AG209" i="26"/>
  <c r="AJ105" i="26"/>
  <c r="AK105" i="26" s="1"/>
  <c r="AJ33" i="26"/>
  <c r="AK33" i="26" s="1"/>
  <c r="AJ36" i="26"/>
  <c r="AK36" i="26" s="1"/>
  <c r="L36" i="26"/>
  <c r="M36" i="26" s="1"/>
  <c r="AJ144" i="26"/>
  <c r="L144" i="26"/>
  <c r="I204" i="26"/>
  <c r="AG204" i="26"/>
  <c r="L158" i="26"/>
  <c r="AJ158" i="26"/>
  <c r="L161" i="26"/>
  <c r="AJ161" i="26"/>
  <c r="L201" i="26"/>
  <c r="M201" i="26" s="1"/>
  <c r="AJ201" i="26"/>
  <c r="AK201" i="26" s="1"/>
  <c r="AL201" i="26" s="1"/>
  <c r="AJ206" i="26"/>
  <c r="AK206" i="26" s="1"/>
  <c r="L206" i="26"/>
  <c r="M206" i="26" s="1"/>
  <c r="N12" i="70"/>
  <c r="N68" i="70"/>
  <c r="P40" i="70"/>
  <c r="AJ93" i="26"/>
  <c r="AK93" i="26" s="1"/>
  <c r="L93" i="26"/>
  <c r="M93" i="26" s="1"/>
  <c r="AJ150" i="26"/>
  <c r="L150" i="26"/>
  <c r="J230" i="26"/>
  <c r="K230" i="26" s="1"/>
  <c r="J173" i="26"/>
  <c r="K173" i="26" s="1"/>
  <c r="AH230" i="26"/>
  <c r="AI230" i="26" s="1"/>
  <c r="L105" i="26"/>
  <c r="M105" i="26" s="1"/>
  <c r="L33" i="26"/>
  <c r="M33" i="26" s="1"/>
  <c r="AJ35" i="26"/>
  <c r="AK35" i="26" s="1"/>
  <c r="L149" i="26"/>
  <c r="AJ149" i="26"/>
  <c r="I198" i="26"/>
  <c r="AG198" i="26"/>
  <c r="AH198" i="26" s="1"/>
  <c r="AI198" i="26" s="1"/>
  <c r="AJ160" i="26"/>
  <c r="L160" i="26"/>
  <c r="L154" i="26"/>
  <c r="AJ154" i="26"/>
  <c r="I199" i="26"/>
  <c r="AG199" i="26"/>
  <c r="AJ40" i="26"/>
  <c r="AK40" i="26" s="1"/>
  <c r="L40" i="26"/>
  <c r="M40" i="26" s="1"/>
  <c r="AJ204" i="26"/>
  <c r="AK204" i="26" s="1"/>
  <c r="L204" i="26"/>
  <c r="M204" i="26" s="1"/>
  <c r="L198" i="26"/>
  <c r="M198" i="26" s="1"/>
  <c r="AJ198" i="26"/>
  <c r="AK198" i="26" s="1"/>
  <c r="N69" i="70"/>
  <c r="N13" i="70"/>
  <c r="L95" i="26"/>
  <c r="M95" i="26" s="1"/>
  <c r="AJ95" i="26"/>
  <c r="AK95" i="26" s="1"/>
  <c r="L91" i="26"/>
  <c r="AJ91" i="26"/>
  <c r="AK91" i="26" s="1"/>
  <c r="J93" i="26"/>
  <c r="K93" i="26" s="1"/>
  <c r="V110" i="26"/>
  <c r="W110" i="26" s="1"/>
  <c r="J36" i="26"/>
  <c r="K36" i="26" s="1"/>
  <c r="AG200" i="26"/>
  <c r="AH200" i="26" s="1"/>
  <c r="AI200" i="26" s="1"/>
  <c r="I200" i="26"/>
  <c r="J200" i="26" s="1"/>
  <c r="K200" i="26" s="1"/>
  <c r="N17" i="70"/>
  <c r="N73" i="70"/>
  <c r="AJ38" i="26"/>
  <c r="AK38" i="26" s="1"/>
  <c r="L38" i="26"/>
  <c r="M38" i="26" s="1"/>
  <c r="AJ30" i="26"/>
  <c r="AK30" i="26" s="1"/>
  <c r="L30" i="26"/>
  <c r="M30" i="26" s="1"/>
  <c r="AJ202" i="26"/>
  <c r="AK202" i="26" s="1"/>
  <c r="AL202" i="26" s="1"/>
  <c r="L202" i="26"/>
  <c r="M202" i="26" s="1"/>
  <c r="AJ209" i="26"/>
  <c r="AK209" i="26" s="1"/>
  <c r="L209" i="26"/>
  <c r="M209" i="26" s="1"/>
  <c r="AJ207" i="26"/>
  <c r="AK207" i="26" s="1"/>
  <c r="AL207" i="26" s="1"/>
  <c r="L207" i="26"/>
  <c r="M207" i="26" s="1"/>
  <c r="N207" i="26" s="1"/>
  <c r="L112" i="26"/>
  <c r="M112" i="26" s="1"/>
  <c r="AJ112" i="26"/>
  <c r="AK112" i="26" s="1"/>
  <c r="L100" i="26"/>
  <c r="M100" i="26" s="1"/>
  <c r="AJ100" i="26"/>
  <c r="AK100" i="26" s="1"/>
  <c r="L142" i="26"/>
  <c r="AJ142" i="26"/>
  <c r="AD226" i="26"/>
  <c r="AE252" i="26"/>
  <c r="J110" i="26"/>
  <c r="K110" i="26" s="1"/>
  <c r="AH35" i="26"/>
  <c r="AI35" i="26" s="1"/>
  <c r="I203" i="26"/>
  <c r="AG203" i="26"/>
  <c r="AJ155" i="26"/>
  <c r="L155" i="26"/>
  <c r="AJ41" i="26"/>
  <c r="AK41" i="26" s="1"/>
  <c r="L41" i="26"/>
  <c r="AJ31" i="26"/>
  <c r="AK31" i="26" s="1"/>
  <c r="L31" i="26"/>
  <c r="M31" i="26" s="1"/>
  <c r="L199" i="26"/>
  <c r="M199" i="26" s="1"/>
  <c r="N199" i="26" s="1"/>
  <c r="AJ199" i="26"/>
  <c r="AK199" i="26" s="1"/>
  <c r="AJ200" i="26"/>
  <c r="AK200" i="26" s="1"/>
  <c r="L200" i="26"/>
  <c r="M200" i="26" s="1"/>
  <c r="L107" i="26"/>
  <c r="M107" i="26" s="1"/>
  <c r="AJ107" i="26"/>
  <c r="AK107" i="26" s="1"/>
  <c r="L96" i="26"/>
  <c r="M96" i="26" s="1"/>
  <c r="AJ96" i="26"/>
  <c r="AK96" i="26" s="1"/>
  <c r="I208" i="26"/>
  <c r="AG208" i="26"/>
  <c r="AH173" i="26"/>
  <c r="AI173" i="26" s="1"/>
  <c r="AJ140" i="26"/>
  <c r="L140" i="26"/>
  <c r="L39" i="26"/>
  <c r="M39" i="26" s="1"/>
  <c r="AJ39" i="26"/>
  <c r="AK39" i="26" s="1"/>
  <c r="AJ153" i="26"/>
  <c r="AK153" i="26" s="1"/>
  <c r="L153" i="26"/>
  <c r="M153" i="26" s="1"/>
  <c r="AJ205" i="26"/>
  <c r="AK205" i="26" s="1"/>
  <c r="AL205" i="26" s="1"/>
  <c r="L205" i="26"/>
  <c r="M205" i="26" s="1"/>
  <c r="AJ208" i="26"/>
  <c r="AK208" i="26" s="1"/>
  <c r="L208" i="26"/>
  <c r="M208" i="26" s="1"/>
  <c r="AJ111" i="26"/>
  <c r="AK111" i="26" s="1"/>
  <c r="L111" i="26"/>
  <c r="M111" i="26" s="1"/>
  <c r="L99" i="26"/>
  <c r="M99" i="26" s="1"/>
  <c r="AJ99" i="26"/>
  <c r="AK99" i="26" s="1"/>
  <c r="G67" i="26"/>
  <c r="AE67" i="26"/>
  <c r="AK67" i="26" s="1"/>
  <c r="AE73" i="26"/>
  <c r="AK73" i="26" s="1"/>
  <c r="G73" i="26"/>
  <c r="M73" i="26" s="1"/>
  <c r="AE72" i="26"/>
  <c r="AK72" i="26" s="1"/>
  <c r="G72" i="26"/>
  <c r="M72" i="26" s="1"/>
  <c r="AE68" i="26"/>
  <c r="AK68" i="26" s="1"/>
  <c r="G68" i="26"/>
  <c r="M68" i="26" s="1"/>
  <c r="AE76" i="26"/>
  <c r="G76" i="26"/>
  <c r="M76" i="26" s="1"/>
  <c r="AE71" i="26"/>
  <c r="G71" i="26"/>
  <c r="M71" i="26" s="1"/>
  <c r="G77" i="26"/>
  <c r="M77" i="26" s="1"/>
  <c r="AE77" i="26"/>
  <c r="G135" i="26"/>
  <c r="AE135" i="26"/>
  <c r="AE133" i="26"/>
  <c r="G133" i="26"/>
  <c r="G136" i="26"/>
  <c r="AE136" i="26"/>
  <c r="AE130" i="26"/>
  <c r="G130" i="26"/>
  <c r="AE127" i="26"/>
  <c r="G127" i="26"/>
  <c r="AE134" i="26"/>
  <c r="G134" i="26"/>
  <c r="J40" i="26"/>
  <c r="K40" i="26" s="1"/>
  <c r="J229" i="26"/>
  <c r="K229" i="26" s="1"/>
  <c r="AH74" i="26"/>
  <c r="AI74" i="26" s="1"/>
  <c r="O15" i="70"/>
  <c r="AE248" i="26"/>
  <c r="J30" i="26"/>
  <c r="K30" i="26" s="1"/>
  <c r="J74" i="26"/>
  <c r="K74" i="26" s="1"/>
  <c r="V40" i="26"/>
  <c r="W40" i="26" s="1"/>
  <c r="AH170" i="26"/>
  <c r="V170" i="26"/>
  <c r="W170" i="26" s="1"/>
  <c r="N92" i="26"/>
  <c r="AL92" i="26"/>
  <c r="K22" i="70"/>
  <c r="AH222" i="26"/>
  <c r="AI222" i="26" s="1"/>
  <c r="J222" i="26"/>
  <c r="K222" i="26" s="1"/>
  <c r="AG148" i="26"/>
  <c r="I148" i="26"/>
  <c r="V31" i="26"/>
  <c r="W31" i="26" s="1"/>
  <c r="AH31" i="26"/>
  <c r="AI31" i="26" s="1"/>
  <c r="L89" i="26"/>
  <c r="AJ89" i="26"/>
  <c r="AJ83" i="26"/>
  <c r="L83" i="26"/>
  <c r="L170" i="26"/>
  <c r="M170" i="26" s="1"/>
  <c r="AJ170" i="26"/>
  <c r="AK170" i="26" s="1"/>
  <c r="L163" i="26"/>
  <c r="M163" i="26" s="1"/>
  <c r="AJ163" i="26"/>
  <c r="AK163" i="26" s="1"/>
  <c r="G215" i="26"/>
  <c r="AE215" i="26"/>
  <c r="AE210" i="26"/>
  <c r="G210" i="26"/>
  <c r="I141" i="26"/>
  <c r="AG141" i="26"/>
  <c r="V145" i="26"/>
  <c r="W145" i="26" s="1"/>
  <c r="I145" i="26"/>
  <c r="AG145" i="26"/>
  <c r="L81" i="26"/>
  <c r="AJ81" i="26"/>
  <c r="AJ86" i="26"/>
  <c r="L86" i="26"/>
  <c r="L88" i="26"/>
  <c r="AJ88" i="26"/>
  <c r="AJ165" i="26"/>
  <c r="AK165" i="26" s="1"/>
  <c r="L165" i="26"/>
  <c r="M165" i="26" s="1"/>
  <c r="L168" i="26"/>
  <c r="M168" i="26" s="1"/>
  <c r="AJ168" i="26"/>
  <c r="AK168" i="26" s="1"/>
  <c r="AE211" i="26"/>
  <c r="G211" i="26"/>
  <c r="G212" i="26"/>
  <c r="AE212" i="26"/>
  <c r="AH32" i="26"/>
  <c r="AI32" i="26" s="1"/>
  <c r="J32" i="26"/>
  <c r="K32" i="26" s="1"/>
  <c r="V79" i="26"/>
  <c r="W79" i="26" s="1"/>
  <c r="AG144" i="26"/>
  <c r="I144" i="26"/>
  <c r="AG146" i="26"/>
  <c r="I146" i="26"/>
  <c r="AL104" i="26"/>
  <c r="L84" i="26"/>
  <c r="AJ84" i="26"/>
  <c r="N67" i="70"/>
  <c r="N11" i="70"/>
  <c r="AJ79" i="26"/>
  <c r="L79" i="26"/>
  <c r="AJ166" i="26"/>
  <c r="AK166" i="26" s="1"/>
  <c r="L166" i="26"/>
  <c r="M166" i="26" s="1"/>
  <c r="L172" i="26"/>
  <c r="M172" i="26" s="1"/>
  <c r="AJ172" i="26"/>
  <c r="AK172" i="26" s="1"/>
  <c r="G213" i="26"/>
  <c r="AE213" i="26"/>
  <c r="AE214" i="26"/>
  <c r="G214" i="26"/>
  <c r="J225" i="26"/>
  <c r="K225" i="26" s="1"/>
  <c r="AG139" i="26"/>
  <c r="I139" i="26"/>
  <c r="AG143" i="26"/>
  <c r="I143" i="26"/>
  <c r="L82" i="26"/>
  <c r="AJ82" i="26"/>
  <c r="AJ173" i="26"/>
  <c r="AK173" i="26" s="1"/>
  <c r="L173" i="26"/>
  <c r="M173" i="26" s="1"/>
  <c r="L171" i="26"/>
  <c r="M171" i="26" s="1"/>
  <c r="AJ171" i="26"/>
  <c r="AK171" i="26" s="1"/>
  <c r="AE220" i="26"/>
  <c r="G220" i="26"/>
  <c r="G219" i="26"/>
  <c r="AE219" i="26"/>
  <c r="V82" i="26"/>
  <c r="W82" i="26" s="1"/>
  <c r="AG138" i="26"/>
  <c r="I138" i="26"/>
  <c r="AG140" i="26"/>
  <c r="I140" i="26"/>
  <c r="I147" i="26"/>
  <c r="AG147" i="26"/>
  <c r="AH39" i="26"/>
  <c r="AI39" i="26" s="1"/>
  <c r="L85" i="26"/>
  <c r="AJ85" i="26"/>
  <c r="L80" i="26"/>
  <c r="AJ80" i="26"/>
  <c r="AJ162" i="26"/>
  <c r="AK162" i="26" s="1"/>
  <c r="L162" i="26"/>
  <c r="M162" i="26" s="1"/>
  <c r="L167" i="26"/>
  <c r="M167" i="26" s="1"/>
  <c r="AJ167" i="26"/>
  <c r="AK167" i="26" s="1"/>
  <c r="G218" i="26"/>
  <c r="AE218" i="26"/>
  <c r="G217" i="26"/>
  <c r="AE217" i="26"/>
  <c r="AH172" i="26"/>
  <c r="AI172" i="26" s="1"/>
  <c r="I142" i="26"/>
  <c r="AG142" i="26"/>
  <c r="V149" i="26"/>
  <c r="W149" i="26" s="1"/>
  <c r="AG149" i="26"/>
  <c r="I149" i="26"/>
  <c r="M16" i="70"/>
  <c r="M72" i="70"/>
  <c r="AJ78" i="26"/>
  <c r="L78" i="26"/>
  <c r="L87" i="26"/>
  <c r="AJ87" i="26"/>
  <c r="L164" i="26"/>
  <c r="M164" i="26" s="1"/>
  <c r="AJ164" i="26"/>
  <c r="AK164" i="26" s="1"/>
  <c r="N74" i="70"/>
  <c r="N18" i="70"/>
  <c r="AJ169" i="26"/>
  <c r="AK169" i="26" s="1"/>
  <c r="L169" i="26"/>
  <c r="M169" i="26" s="1"/>
  <c r="G216" i="26"/>
  <c r="AE216" i="26"/>
  <c r="G221" i="26"/>
  <c r="AE221" i="26"/>
  <c r="V243" i="26"/>
  <c r="W243" i="26" s="1"/>
  <c r="V238" i="26"/>
  <c r="W238" i="26" s="1"/>
  <c r="J170" i="26"/>
  <c r="K170" i="26" s="1"/>
  <c r="AH225" i="26"/>
  <c r="AI225" i="26" s="1"/>
  <c r="AD244" i="26"/>
  <c r="O42" i="70"/>
  <c r="O70" i="70" s="1"/>
  <c r="F255" i="26"/>
  <c r="AH228" i="26"/>
  <c r="AI228" i="26" s="1"/>
  <c r="AH227" i="26"/>
  <c r="AI227" i="26" s="1"/>
  <c r="AH223" i="26"/>
  <c r="AI223" i="26" s="1"/>
  <c r="N50" i="26"/>
  <c r="K14" i="70"/>
  <c r="K70" i="70"/>
  <c r="P42" i="70"/>
  <c r="P14" i="70" s="1"/>
  <c r="O17" i="70"/>
  <c r="P65" i="70"/>
  <c r="AH163" i="26"/>
  <c r="AI163" i="26" s="1"/>
  <c r="AI266" i="26"/>
  <c r="AL266" i="26"/>
  <c r="J48" i="26"/>
  <c r="K48" i="26" s="1"/>
  <c r="K266" i="26"/>
  <c r="N266" i="26"/>
  <c r="AI261" i="26"/>
  <c r="AL261" i="26"/>
  <c r="AL264" i="26"/>
  <c r="AI264" i="26"/>
  <c r="AL262" i="26"/>
  <c r="AI262" i="26"/>
  <c r="AI263" i="26"/>
  <c r="AL263" i="26"/>
  <c r="AI265" i="26"/>
  <c r="AL265" i="26"/>
  <c r="K261" i="26"/>
  <c r="N261" i="26"/>
  <c r="K262" i="26"/>
  <c r="N262" i="26"/>
  <c r="K265" i="26"/>
  <c r="N265" i="26"/>
  <c r="K263" i="26"/>
  <c r="N263" i="26"/>
  <c r="N264" i="26"/>
  <c r="K264" i="26"/>
  <c r="I130" i="26"/>
  <c r="AG130" i="26"/>
  <c r="AH44" i="26"/>
  <c r="AI44" i="26" s="1"/>
  <c r="V44" i="26"/>
  <c r="W44" i="26" s="1"/>
  <c r="J44" i="26"/>
  <c r="K44" i="26" s="1"/>
  <c r="L10" i="26"/>
  <c r="M10" i="26" s="1"/>
  <c r="AJ10" i="26"/>
  <c r="AK10" i="26" s="1"/>
  <c r="AG246" i="26"/>
  <c r="I246" i="26"/>
  <c r="AG22" i="26"/>
  <c r="I22" i="26"/>
  <c r="V22" i="26"/>
  <c r="W22" i="26" s="1"/>
  <c r="L7" i="26"/>
  <c r="M7" i="26" s="1"/>
  <c r="AJ7" i="26"/>
  <c r="AK7" i="26" s="1"/>
  <c r="AJ11" i="26"/>
  <c r="AK11" i="26" s="1"/>
  <c r="L11" i="26"/>
  <c r="M11" i="26" s="1"/>
  <c r="AG257" i="26"/>
  <c r="I257" i="26"/>
  <c r="G191" i="26"/>
  <c r="M191" i="26" s="1"/>
  <c r="AE191" i="26"/>
  <c r="AG29" i="26"/>
  <c r="V29" i="26"/>
  <c r="W29" i="26" s="1"/>
  <c r="I29" i="26"/>
  <c r="V18" i="26"/>
  <c r="W18" i="26" s="1"/>
  <c r="AG18" i="26"/>
  <c r="V185" i="26"/>
  <c r="W185" i="26" s="1"/>
  <c r="AJ251" i="26"/>
  <c r="L251" i="26"/>
  <c r="AJ255" i="26"/>
  <c r="L255" i="26"/>
  <c r="J103" i="26"/>
  <c r="K103" i="26" s="1"/>
  <c r="AH103" i="26"/>
  <c r="AI103" i="26" s="1"/>
  <c r="J51" i="26"/>
  <c r="K51" i="26" s="1"/>
  <c r="AG135" i="26"/>
  <c r="I135" i="26"/>
  <c r="V246" i="26"/>
  <c r="W246" i="26" s="1"/>
  <c r="J224" i="26"/>
  <c r="K224" i="26" s="1"/>
  <c r="AL42" i="26"/>
  <c r="AJ246" i="26"/>
  <c r="L246" i="26"/>
  <c r="AJ247" i="26"/>
  <c r="L247" i="26"/>
  <c r="V103" i="26"/>
  <c r="W103" i="26" s="1"/>
  <c r="I7" i="26"/>
  <c r="AG7" i="26"/>
  <c r="AJ214" i="26"/>
  <c r="L214" i="26"/>
  <c r="L219" i="26"/>
  <c r="AJ219" i="26"/>
  <c r="I136" i="26"/>
  <c r="AG136" i="26"/>
  <c r="AE197" i="26"/>
  <c r="G197" i="26"/>
  <c r="M197" i="26" s="1"/>
  <c r="V197" i="26"/>
  <c r="W197" i="26" s="1"/>
  <c r="AG217" i="26"/>
  <c r="I217" i="26"/>
  <c r="AG216" i="26"/>
  <c r="V216" i="26"/>
  <c r="W216" i="26" s="1"/>
  <c r="I216" i="26"/>
  <c r="N15" i="70"/>
  <c r="N71" i="70"/>
  <c r="L137" i="26"/>
  <c r="M137" i="26" s="1"/>
  <c r="AJ137" i="26"/>
  <c r="AK137" i="26" s="1"/>
  <c r="P43" i="70"/>
  <c r="I9" i="26"/>
  <c r="AG9" i="26"/>
  <c r="V9" i="26"/>
  <c r="W9" i="26" s="1"/>
  <c r="AG10" i="26"/>
  <c r="I10" i="26"/>
  <c r="N106" i="26"/>
  <c r="AJ213" i="26"/>
  <c r="L213" i="26"/>
  <c r="L221" i="26"/>
  <c r="AJ221" i="26"/>
  <c r="V91" i="26"/>
  <c r="W91" i="26" s="1"/>
  <c r="J91" i="26"/>
  <c r="K91" i="26" s="1"/>
  <c r="AH91" i="26"/>
  <c r="AI91" i="26" s="1"/>
  <c r="AG123" i="26"/>
  <c r="I123" i="26"/>
  <c r="AJ14" i="26"/>
  <c r="AK14" i="26" s="1"/>
  <c r="L14" i="26"/>
  <c r="M14" i="26" s="1"/>
  <c r="G190" i="26"/>
  <c r="M190" i="26" s="1"/>
  <c r="AE190" i="26"/>
  <c r="AG27" i="26"/>
  <c r="V27" i="26"/>
  <c r="W27" i="26" s="1"/>
  <c r="I27" i="26"/>
  <c r="I212" i="26"/>
  <c r="AG212" i="26"/>
  <c r="AG218" i="26"/>
  <c r="I218" i="26"/>
  <c r="L135" i="26"/>
  <c r="AJ135" i="26"/>
  <c r="AJ132" i="26"/>
  <c r="L132" i="26"/>
  <c r="AL102" i="26"/>
  <c r="AE55" i="26"/>
  <c r="G55" i="26"/>
  <c r="M55" i="26" s="1"/>
  <c r="AE65" i="26"/>
  <c r="AK65" i="26" s="1"/>
  <c r="G65" i="26"/>
  <c r="M65" i="26" s="1"/>
  <c r="L23" i="26"/>
  <c r="M23" i="26" s="1"/>
  <c r="AJ23" i="26"/>
  <c r="AK23" i="26" s="1"/>
  <c r="L24" i="26"/>
  <c r="M24" i="26" s="1"/>
  <c r="AJ24" i="26"/>
  <c r="AK24" i="26" s="1"/>
  <c r="L241" i="26"/>
  <c r="M241" i="26" s="1"/>
  <c r="AJ241" i="26"/>
  <c r="AK241" i="26" s="1"/>
  <c r="V176" i="26"/>
  <c r="W176" i="26" s="1"/>
  <c r="AH176" i="26"/>
  <c r="AI176" i="26" s="1"/>
  <c r="G117" i="26"/>
  <c r="M117" i="26" s="1"/>
  <c r="AE117" i="26"/>
  <c r="AK117" i="26" s="1"/>
  <c r="V117" i="26"/>
  <c r="W117" i="26" s="1"/>
  <c r="V119" i="26"/>
  <c r="W119" i="26" s="1"/>
  <c r="G119" i="26"/>
  <c r="M119" i="26" s="1"/>
  <c r="AE119" i="26"/>
  <c r="AK119" i="26" s="1"/>
  <c r="W259" i="26"/>
  <c r="AG240" i="26"/>
  <c r="I240" i="26"/>
  <c r="J240" i="26" s="1"/>
  <c r="K240" i="26" s="1"/>
  <c r="I235" i="26"/>
  <c r="AG235" i="26"/>
  <c r="AL48" i="26"/>
  <c r="I114" i="26"/>
  <c r="AG114" i="26"/>
  <c r="AD255" i="26"/>
  <c r="AH229" i="26"/>
  <c r="AH167" i="26"/>
  <c r="AI167" i="26" s="1"/>
  <c r="G61" i="26"/>
  <c r="M61" i="26" s="1"/>
  <c r="AE61" i="26"/>
  <c r="AK61" i="26" s="1"/>
  <c r="L20" i="26"/>
  <c r="M20" i="26" s="1"/>
  <c r="AJ20" i="26"/>
  <c r="AK20" i="26" s="1"/>
  <c r="AJ242" i="26"/>
  <c r="AK242" i="26" s="1"/>
  <c r="L242" i="26"/>
  <c r="M242" i="26" s="1"/>
  <c r="V124" i="26"/>
  <c r="W124" i="26" s="1"/>
  <c r="AE124" i="26"/>
  <c r="AK124" i="26" s="1"/>
  <c r="G124" i="26"/>
  <c r="M124" i="26" s="1"/>
  <c r="V115" i="26"/>
  <c r="W115" i="26" s="1"/>
  <c r="G115" i="26"/>
  <c r="M115" i="26" s="1"/>
  <c r="AE115" i="26"/>
  <c r="AK115" i="26" s="1"/>
  <c r="AI259" i="26"/>
  <c r="AL259" i="26"/>
  <c r="I245" i="26"/>
  <c r="AG245" i="26"/>
  <c r="I234" i="26"/>
  <c r="AG234" i="26"/>
  <c r="AG221" i="26"/>
  <c r="I221" i="26"/>
  <c r="AJ127" i="26"/>
  <c r="L127" i="26"/>
  <c r="V43" i="26"/>
  <c r="W43" i="26" s="1"/>
  <c r="J43" i="26"/>
  <c r="K43" i="26" s="1"/>
  <c r="AH43" i="26"/>
  <c r="AI43" i="26" s="1"/>
  <c r="AG129" i="26"/>
  <c r="I129" i="26"/>
  <c r="AG122" i="26"/>
  <c r="I122" i="26"/>
  <c r="AG121" i="26"/>
  <c r="I121" i="26"/>
  <c r="G58" i="26"/>
  <c r="M58" i="26" s="1"/>
  <c r="AE58" i="26"/>
  <c r="AK58" i="26" s="1"/>
  <c r="AE56" i="26"/>
  <c r="AK56" i="26" s="1"/>
  <c r="G56" i="26"/>
  <c r="M56" i="26" s="1"/>
  <c r="AH97" i="26"/>
  <c r="AI97" i="26" s="1"/>
  <c r="V97" i="26"/>
  <c r="W97" i="26" s="1"/>
  <c r="J97" i="26"/>
  <c r="K97" i="26" s="1"/>
  <c r="AJ250" i="26"/>
  <c r="L250" i="26"/>
  <c r="AJ254" i="26"/>
  <c r="L254" i="26"/>
  <c r="AH162" i="26"/>
  <c r="AI162" i="26" s="1"/>
  <c r="AJ13" i="26"/>
  <c r="AK13" i="26" s="1"/>
  <c r="L13" i="26"/>
  <c r="M13" i="26" s="1"/>
  <c r="V109" i="26"/>
  <c r="W109" i="26" s="1"/>
  <c r="J109" i="26"/>
  <c r="K109" i="26" s="1"/>
  <c r="I247" i="26"/>
  <c r="AG247" i="26"/>
  <c r="AG253" i="26"/>
  <c r="I253" i="26"/>
  <c r="L22" i="26"/>
  <c r="M22" i="26" s="1"/>
  <c r="AJ22" i="26"/>
  <c r="AK22" i="26" s="1"/>
  <c r="AJ237" i="26"/>
  <c r="AK237" i="26" s="1"/>
  <c r="L237" i="26"/>
  <c r="M237" i="26" s="1"/>
  <c r="AG23" i="26"/>
  <c r="V23" i="26"/>
  <c r="W23" i="26" s="1"/>
  <c r="I23" i="26"/>
  <c r="I19" i="26"/>
  <c r="V19" i="26"/>
  <c r="W19" i="26" s="1"/>
  <c r="AG19" i="26"/>
  <c r="AE114" i="26"/>
  <c r="AK114" i="26" s="1"/>
  <c r="G114" i="26"/>
  <c r="M114" i="26" s="1"/>
  <c r="AE123" i="26"/>
  <c r="AK123" i="26" s="1"/>
  <c r="G123" i="26"/>
  <c r="M123" i="26" s="1"/>
  <c r="V123" i="26"/>
  <c r="W123" i="26" s="1"/>
  <c r="K259" i="26"/>
  <c r="N259" i="26"/>
  <c r="AG11" i="26"/>
  <c r="I11" i="26"/>
  <c r="AG15" i="26"/>
  <c r="I15" i="26"/>
  <c r="J106" i="26"/>
  <c r="K106" i="26" s="1"/>
  <c r="AH106" i="26"/>
  <c r="AI106" i="26" s="1"/>
  <c r="V106" i="26"/>
  <c r="W106" i="26" s="1"/>
  <c r="L212" i="26"/>
  <c r="AJ212" i="26"/>
  <c r="AG236" i="26"/>
  <c r="I236" i="26"/>
  <c r="J236" i="26" s="1"/>
  <c r="K236" i="26" s="1"/>
  <c r="W17" i="26"/>
  <c r="J112" i="26"/>
  <c r="K112" i="26" s="1"/>
  <c r="AH112" i="26"/>
  <c r="AI112" i="26" s="1"/>
  <c r="V112" i="26"/>
  <c r="W112" i="26" s="1"/>
  <c r="AG215" i="26"/>
  <c r="I215" i="26"/>
  <c r="AJ131" i="26"/>
  <c r="L131" i="26"/>
  <c r="AJ133" i="26"/>
  <c r="L133" i="26"/>
  <c r="AG131" i="26"/>
  <c r="I131" i="26"/>
  <c r="I132" i="26"/>
  <c r="AG132" i="26"/>
  <c r="I120" i="26"/>
  <c r="AG120" i="26"/>
  <c r="AG116" i="26"/>
  <c r="I116" i="26"/>
  <c r="G57" i="26"/>
  <c r="M57" i="26" s="1"/>
  <c r="V57" i="26"/>
  <c r="W57" i="26" s="1"/>
  <c r="AE57" i="26"/>
  <c r="AK57" i="26" s="1"/>
  <c r="AJ257" i="26"/>
  <c r="L257" i="26"/>
  <c r="AJ253" i="26"/>
  <c r="AK253" i="26" s="1"/>
  <c r="L253" i="26"/>
  <c r="M253" i="26" s="1"/>
  <c r="AJ6" i="26"/>
  <c r="AK6" i="26" s="1"/>
  <c r="L6" i="26"/>
  <c r="M6" i="26" s="1"/>
  <c r="AG255" i="26"/>
  <c r="I255" i="26"/>
  <c r="AG249" i="26"/>
  <c r="I249" i="26"/>
  <c r="G194" i="26"/>
  <c r="M194" i="26" s="1"/>
  <c r="AE194" i="26"/>
  <c r="AK194" i="26" s="1"/>
  <c r="L28" i="26"/>
  <c r="M28" i="26" s="1"/>
  <c r="AJ28" i="26"/>
  <c r="AK28" i="26" s="1"/>
  <c r="L27" i="26"/>
  <c r="M27" i="26" s="1"/>
  <c r="AJ27" i="26"/>
  <c r="AK27" i="26" s="1"/>
  <c r="AJ236" i="26"/>
  <c r="AK236" i="26" s="1"/>
  <c r="L236" i="26"/>
  <c r="M236" i="26" s="1"/>
  <c r="AJ238" i="26"/>
  <c r="AK238" i="26" s="1"/>
  <c r="L238" i="26"/>
  <c r="M238" i="26" s="1"/>
  <c r="V28" i="26"/>
  <c r="W28" i="26" s="1"/>
  <c r="I28" i="26"/>
  <c r="AG28" i="26"/>
  <c r="M62" i="70"/>
  <c r="M6" i="70"/>
  <c r="V122" i="26"/>
  <c r="W122" i="26" s="1"/>
  <c r="AE122" i="26"/>
  <c r="AK122" i="26" s="1"/>
  <c r="G122" i="26"/>
  <c r="M122" i="26" s="1"/>
  <c r="G118" i="26"/>
  <c r="M118" i="26" s="1"/>
  <c r="AE118" i="26"/>
  <c r="AK118" i="26" s="1"/>
  <c r="V118" i="26"/>
  <c r="W118" i="26" s="1"/>
  <c r="I8" i="26"/>
  <c r="AG8" i="26"/>
  <c r="M5" i="70"/>
  <c r="M61" i="70"/>
  <c r="AJ210" i="26"/>
  <c r="L210" i="26"/>
  <c r="I241" i="26"/>
  <c r="AG241" i="26"/>
  <c r="J52" i="26"/>
  <c r="K52" i="26" s="1"/>
  <c r="I220" i="26"/>
  <c r="AG220" i="26"/>
  <c r="AJ134" i="26"/>
  <c r="L134" i="26"/>
  <c r="AJ130" i="26"/>
  <c r="L130" i="26"/>
  <c r="M71" i="70"/>
  <c r="M15" i="70"/>
  <c r="AG133" i="26"/>
  <c r="I133" i="26"/>
  <c r="I117" i="26"/>
  <c r="AG117" i="26"/>
  <c r="AG124" i="26"/>
  <c r="I124" i="26"/>
  <c r="AE62" i="26"/>
  <c r="AK62" i="26" s="1"/>
  <c r="G62" i="26"/>
  <c r="M62" i="26" s="1"/>
  <c r="L249" i="26"/>
  <c r="AJ249" i="26"/>
  <c r="AJ15" i="26"/>
  <c r="AK15" i="26" s="1"/>
  <c r="L15" i="26"/>
  <c r="M15" i="26" s="1"/>
  <c r="AJ12" i="26"/>
  <c r="AK12" i="26" s="1"/>
  <c r="L12" i="26"/>
  <c r="M12" i="26" s="1"/>
  <c r="AG251" i="26"/>
  <c r="I251" i="26"/>
  <c r="AG256" i="26"/>
  <c r="I256" i="26"/>
  <c r="G186" i="26"/>
  <c r="M186" i="26" s="1"/>
  <c r="AE186" i="26"/>
  <c r="AK186" i="26" s="1"/>
  <c r="V186" i="26"/>
  <c r="W186" i="26" s="1"/>
  <c r="AE196" i="26"/>
  <c r="AK196" i="26" s="1"/>
  <c r="G196" i="26"/>
  <c r="M196" i="26" s="1"/>
  <c r="L19" i="26"/>
  <c r="M19" i="26" s="1"/>
  <c r="AJ19" i="26"/>
  <c r="AK19" i="26" s="1"/>
  <c r="AJ18" i="26"/>
  <c r="AK18" i="26" s="1"/>
  <c r="L18" i="26"/>
  <c r="M18" i="26" s="1"/>
  <c r="L243" i="26"/>
  <c r="M243" i="26" s="1"/>
  <c r="AJ243" i="26"/>
  <c r="AK243" i="26" s="1"/>
  <c r="L244" i="26"/>
  <c r="M244" i="26" s="1"/>
  <c r="AJ244" i="26"/>
  <c r="AK244" i="26" s="1"/>
  <c r="I21" i="26"/>
  <c r="AG21" i="26"/>
  <c r="I24" i="26"/>
  <c r="AG24" i="26"/>
  <c r="AH99" i="26"/>
  <c r="AI99" i="26" s="1"/>
  <c r="J99" i="26"/>
  <c r="K99" i="26" s="1"/>
  <c r="G121" i="26"/>
  <c r="M121" i="26" s="1"/>
  <c r="AE121" i="26"/>
  <c r="AK121" i="26" s="1"/>
  <c r="AG17" i="26"/>
  <c r="I17" i="26"/>
  <c r="AJ211" i="26"/>
  <c r="L211" i="26"/>
  <c r="W260" i="26"/>
  <c r="V162" i="26"/>
  <c r="W162" i="26" s="1"/>
  <c r="AG243" i="26"/>
  <c r="I243" i="26"/>
  <c r="I210" i="26"/>
  <c r="AG210" i="26"/>
  <c r="AG219" i="26"/>
  <c r="I219" i="26"/>
  <c r="V86" i="26"/>
  <c r="W86" i="26" s="1"/>
  <c r="AJ128" i="26"/>
  <c r="L128" i="26"/>
  <c r="L129" i="26"/>
  <c r="AJ129" i="26"/>
  <c r="AG134" i="26"/>
  <c r="I134" i="26"/>
  <c r="I127" i="26"/>
  <c r="AG127" i="26"/>
  <c r="M70" i="70"/>
  <c r="M14" i="70"/>
  <c r="AG119" i="26"/>
  <c r="I119" i="26"/>
  <c r="AH111" i="26"/>
  <c r="AI111" i="26" s="1"/>
  <c r="V50" i="26"/>
  <c r="W50" i="26" s="1"/>
  <c r="AH50" i="26"/>
  <c r="AI50" i="26" s="1"/>
  <c r="AE64" i="26"/>
  <c r="G64" i="26"/>
  <c r="M64" i="26" s="1"/>
  <c r="L256" i="26"/>
  <c r="AJ256" i="26"/>
  <c r="N5" i="70"/>
  <c r="N61" i="70"/>
  <c r="AG254" i="26"/>
  <c r="I254" i="26"/>
  <c r="AG252" i="26"/>
  <c r="I252" i="26"/>
  <c r="AE188" i="26"/>
  <c r="AK188" i="26" s="1"/>
  <c r="G188" i="26"/>
  <c r="M188" i="26" s="1"/>
  <c r="AE193" i="26"/>
  <c r="G193" i="26"/>
  <c r="M193" i="26" s="1"/>
  <c r="L29" i="26"/>
  <c r="M29" i="26" s="1"/>
  <c r="AJ29" i="26"/>
  <c r="AK29" i="26" s="1"/>
  <c r="L21" i="26"/>
  <c r="M21" i="26" s="1"/>
  <c r="AJ21" i="26"/>
  <c r="AK21" i="26" s="1"/>
  <c r="AJ239" i="26"/>
  <c r="AK239" i="26" s="1"/>
  <c r="L239" i="26"/>
  <c r="M239" i="26" s="1"/>
  <c r="L245" i="26"/>
  <c r="M245" i="26" s="1"/>
  <c r="AJ245" i="26"/>
  <c r="AK245" i="26" s="1"/>
  <c r="AG26" i="26"/>
  <c r="I26" i="26"/>
  <c r="J98" i="26"/>
  <c r="K98" i="26" s="1"/>
  <c r="AH98" i="26"/>
  <c r="AI98" i="26" s="1"/>
  <c r="V120" i="26"/>
  <c r="W120" i="26" s="1"/>
  <c r="AE120" i="26"/>
  <c r="AK120" i="26" s="1"/>
  <c r="G120" i="26"/>
  <c r="M120" i="26" s="1"/>
  <c r="AG6" i="26"/>
  <c r="I6" i="26"/>
  <c r="AJ220" i="26"/>
  <c r="L220" i="26"/>
  <c r="AJ218" i="26"/>
  <c r="L218" i="26"/>
  <c r="AL260" i="26"/>
  <c r="AI260" i="26"/>
  <c r="AG242" i="26"/>
  <c r="I242" i="26"/>
  <c r="I237" i="26"/>
  <c r="AG237" i="26"/>
  <c r="AD219" i="26"/>
  <c r="J46" i="26"/>
  <c r="K46" i="26" s="1"/>
  <c r="AH46" i="26"/>
  <c r="AI46" i="26" s="1"/>
  <c r="I214" i="26"/>
  <c r="AG214" i="26"/>
  <c r="M78" i="70"/>
  <c r="M22" i="70"/>
  <c r="L126" i="26"/>
  <c r="AJ126" i="26"/>
  <c r="AG137" i="26"/>
  <c r="I137" i="26"/>
  <c r="V137" i="26"/>
  <c r="W137" i="26" s="1"/>
  <c r="V128" i="26"/>
  <c r="W128" i="26" s="1"/>
  <c r="I128" i="26"/>
  <c r="AG128" i="26"/>
  <c r="AG118" i="26"/>
  <c r="I118" i="26"/>
  <c r="I125" i="26"/>
  <c r="AG125" i="26"/>
  <c r="G59" i="26"/>
  <c r="M59" i="26" s="1"/>
  <c r="AE59" i="26"/>
  <c r="AK59" i="26" s="1"/>
  <c r="G63" i="26"/>
  <c r="M63" i="26" s="1"/>
  <c r="V63" i="26"/>
  <c r="W63" i="26" s="1"/>
  <c r="AE63" i="26"/>
  <c r="AK63" i="26" s="1"/>
  <c r="L248" i="26"/>
  <c r="AJ248" i="26"/>
  <c r="AJ17" i="26"/>
  <c r="AK17" i="26" s="1"/>
  <c r="L17" i="26"/>
  <c r="M17" i="26" s="1"/>
  <c r="AJ16" i="26"/>
  <c r="AK16" i="26" s="1"/>
  <c r="L16" i="26"/>
  <c r="M16" i="26" s="1"/>
  <c r="I250" i="26"/>
  <c r="AG250" i="26"/>
  <c r="I248" i="26"/>
  <c r="AG248" i="26"/>
  <c r="G192" i="26"/>
  <c r="M192" i="26" s="1"/>
  <c r="AE192" i="26"/>
  <c r="AK192" i="26" s="1"/>
  <c r="AE189" i="26"/>
  <c r="G189" i="26"/>
  <c r="M189" i="26" s="1"/>
  <c r="N62" i="70"/>
  <c r="N6" i="70"/>
  <c r="L234" i="26"/>
  <c r="M234" i="26" s="1"/>
  <c r="AJ234" i="26"/>
  <c r="AK234" i="26" s="1"/>
  <c r="L240" i="26"/>
  <c r="AJ240" i="26"/>
  <c r="AK240" i="26" s="1"/>
  <c r="AG20" i="26"/>
  <c r="I20" i="26"/>
  <c r="G125" i="26"/>
  <c r="M125" i="26" s="1"/>
  <c r="AE125" i="26"/>
  <c r="AK125" i="26" s="1"/>
  <c r="AG16" i="26"/>
  <c r="I16" i="26"/>
  <c r="V16" i="26"/>
  <c r="W16" i="26" s="1"/>
  <c r="I13" i="26"/>
  <c r="AG13" i="26"/>
  <c r="L217" i="26"/>
  <c r="AJ217" i="26"/>
  <c r="AJ215" i="26"/>
  <c r="L215" i="26"/>
  <c r="K260" i="26"/>
  <c r="N260" i="26"/>
  <c r="AG244" i="26"/>
  <c r="I244" i="26"/>
  <c r="AG239" i="26"/>
  <c r="I239" i="26"/>
  <c r="W111" i="26"/>
  <c r="I213" i="26"/>
  <c r="AG213" i="26"/>
  <c r="AG211" i="26"/>
  <c r="I211" i="26"/>
  <c r="L136" i="26"/>
  <c r="AJ136" i="26"/>
  <c r="I126" i="26"/>
  <c r="AG126" i="26"/>
  <c r="AG115" i="26"/>
  <c r="I115" i="26"/>
  <c r="J102" i="26"/>
  <c r="K102" i="26" s="1"/>
  <c r="V102" i="26"/>
  <c r="W102" i="26" s="1"/>
  <c r="G54" i="26"/>
  <c r="M54" i="26" s="1"/>
  <c r="AE54" i="26"/>
  <c r="G60" i="26"/>
  <c r="M60" i="26" s="1"/>
  <c r="AE60" i="26"/>
  <c r="AK60" i="26" s="1"/>
  <c r="AJ252" i="26"/>
  <c r="L252" i="26"/>
  <c r="N81" i="70"/>
  <c r="N25" i="70"/>
  <c r="AJ9" i="26"/>
  <c r="AK9" i="26" s="1"/>
  <c r="L9" i="26"/>
  <c r="M9" i="26" s="1"/>
  <c r="L8" i="26"/>
  <c r="M8" i="26" s="1"/>
  <c r="AJ8" i="26"/>
  <c r="AK8" i="26" s="1"/>
  <c r="M81" i="70"/>
  <c r="M25" i="70"/>
  <c r="V187" i="26"/>
  <c r="W187" i="26" s="1"/>
  <c r="G187" i="26"/>
  <c r="M187" i="26" s="1"/>
  <c r="AE187" i="26"/>
  <c r="AK187" i="26" s="1"/>
  <c r="AE195" i="26"/>
  <c r="AK195" i="26" s="1"/>
  <c r="G195" i="26"/>
  <c r="M195" i="26" s="1"/>
  <c r="AJ26" i="26"/>
  <c r="AK26" i="26" s="1"/>
  <c r="L26" i="26"/>
  <c r="M26" i="26" s="1"/>
  <c r="L25" i="26"/>
  <c r="M25" i="26" s="1"/>
  <c r="AJ25" i="26"/>
  <c r="AK25" i="26" s="1"/>
  <c r="AJ235" i="26"/>
  <c r="AK235" i="26" s="1"/>
  <c r="L235" i="26"/>
  <c r="M235" i="26" s="1"/>
  <c r="N80" i="70"/>
  <c r="N24" i="70"/>
  <c r="I25" i="26"/>
  <c r="AG25" i="26"/>
  <c r="G116" i="26"/>
  <c r="M116" i="26" s="1"/>
  <c r="AE116" i="26"/>
  <c r="AK116" i="26" s="1"/>
  <c r="I14" i="26"/>
  <c r="AG14" i="26"/>
  <c r="AG12" i="26"/>
  <c r="I12" i="26"/>
  <c r="AJ216" i="26"/>
  <c r="L216" i="26"/>
  <c r="N78" i="70"/>
  <c r="N22" i="70"/>
  <c r="I238" i="26"/>
  <c r="AG238" i="26"/>
  <c r="M24" i="70"/>
  <c r="M80" i="70"/>
  <c r="V161" i="26"/>
  <c r="W161" i="26" s="1"/>
  <c r="J150" i="26"/>
  <c r="K150" i="26" s="1"/>
  <c r="V153" i="26"/>
  <c r="W153" i="26" s="1"/>
  <c r="AH153" i="26"/>
  <c r="AI153" i="26" s="1"/>
  <c r="N184" i="26"/>
  <c r="V174" i="26"/>
  <c r="W174" i="26" s="1"/>
  <c r="AH174" i="26"/>
  <c r="AI174" i="26" s="1"/>
  <c r="J174" i="26"/>
  <c r="K174" i="26" s="1"/>
  <c r="N183" i="26"/>
  <c r="AL183" i="26"/>
  <c r="V184" i="26"/>
  <c r="W184" i="26" s="1"/>
  <c r="V228" i="26"/>
  <c r="W228" i="26" s="1"/>
  <c r="AH224" i="26"/>
  <c r="AI224" i="26" s="1"/>
  <c r="J228" i="26"/>
  <c r="K228" i="26" s="1"/>
  <c r="V236" i="26"/>
  <c r="W236" i="26" s="1"/>
  <c r="W52" i="26"/>
  <c r="V233" i="26"/>
  <c r="W233" i="26" s="1"/>
  <c r="AH233" i="26"/>
  <c r="AI233" i="26" s="1"/>
  <c r="W167" i="26"/>
  <c r="W90" i="26"/>
  <c r="N224" i="26"/>
  <c r="J223" i="26"/>
  <c r="K223" i="26" s="1"/>
  <c r="AD251" i="26"/>
  <c r="P16" i="70"/>
  <c r="P17" i="70"/>
  <c r="P73" i="70"/>
  <c r="O67" i="70"/>
  <c r="O11" i="70"/>
  <c r="P11" i="70"/>
  <c r="P67" i="70"/>
  <c r="P6" i="70"/>
  <c r="P62" i="70"/>
  <c r="O72" i="70"/>
  <c r="O64" i="70"/>
  <c r="O8" i="70"/>
  <c r="P13" i="70"/>
  <c r="P69" i="70"/>
  <c r="O10" i="70"/>
  <c r="O66" i="70"/>
  <c r="O62" i="70"/>
  <c r="O6" i="70"/>
  <c r="O69" i="70"/>
  <c r="O13" i="70"/>
  <c r="O76" i="70"/>
  <c r="O20" i="70"/>
  <c r="P20" i="70"/>
  <c r="P76" i="70"/>
  <c r="P10" i="70"/>
  <c r="P66" i="70"/>
  <c r="V239" i="26"/>
  <c r="W239" i="26" s="1"/>
  <c r="P21" i="70"/>
  <c r="O21" i="70"/>
  <c r="O77" i="70"/>
  <c r="V208" i="26"/>
  <c r="W208" i="26" s="1"/>
  <c r="AH204" i="26"/>
  <c r="AI204" i="26" s="1"/>
  <c r="V202" i="26"/>
  <c r="W202" i="26" s="1"/>
  <c r="J202" i="26"/>
  <c r="K202" i="26" s="1"/>
  <c r="J201" i="26"/>
  <c r="K201" i="26" s="1"/>
  <c r="AH201" i="26"/>
  <c r="AI201" i="26" s="1"/>
  <c r="V204" i="26"/>
  <c r="W204" i="26" s="1"/>
  <c r="V198" i="26"/>
  <c r="W198" i="26" s="1"/>
  <c r="N227" i="26"/>
  <c r="AH232" i="26"/>
  <c r="AI232" i="26" s="1"/>
  <c r="J232" i="26"/>
  <c r="K232" i="26" s="1"/>
  <c r="V232" i="26"/>
  <c r="W232" i="26" s="1"/>
  <c r="AH231" i="26"/>
  <c r="AI231" i="26" s="1"/>
  <c r="J231" i="26"/>
  <c r="K231" i="26" s="1"/>
  <c r="V229" i="26"/>
  <c r="W229" i="26" s="1"/>
  <c r="J227" i="26"/>
  <c r="K227" i="26" s="1"/>
  <c r="AH226" i="26"/>
  <c r="N226" i="26"/>
  <c r="AL231" i="26"/>
  <c r="V244" i="26"/>
  <c r="W244" i="26" s="1"/>
  <c r="V242" i="26"/>
  <c r="W242" i="26" s="1"/>
  <c r="V234" i="26"/>
  <c r="W234" i="26" s="1"/>
  <c r="O61" i="70"/>
  <c r="O5" i="70"/>
  <c r="W247" i="26"/>
  <c r="W225" i="26"/>
  <c r="P5" i="70"/>
  <c r="P61" i="70"/>
  <c r="O24" i="70"/>
  <c r="O80" i="70"/>
  <c r="W224" i="26"/>
  <c r="P81" i="70"/>
  <c r="P25" i="70"/>
  <c r="AL224" i="26"/>
  <c r="O25" i="70"/>
  <c r="O81" i="70"/>
  <c r="P80" i="70"/>
  <c r="P24" i="70"/>
  <c r="W222" i="26"/>
  <c r="AK197" i="26" l="1"/>
  <c r="AK191" i="26"/>
  <c r="AK76" i="26"/>
  <c r="AK189" i="26"/>
  <c r="AK144" i="26"/>
  <c r="AK193" i="26"/>
  <c r="AK55" i="26"/>
  <c r="AK77" i="26"/>
  <c r="AL77" i="26" s="1"/>
  <c r="AK178" i="26"/>
  <c r="AK257" i="26"/>
  <c r="AK210" i="26"/>
  <c r="M67" i="26"/>
  <c r="AK247" i="26"/>
  <c r="AK140" i="26"/>
  <c r="AL140" i="26" s="1"/>
  <c r="AK249" i="26"/>
  <c r="AL249" i="26" s="1"/>
  <c r="AK64" i="26"/>
  <c r="AL64" i="26" s="1"/>
  <c r="AK87" i="26"/>
  <c r="AK85" i="26"/>
  <c r="AK71" i="26"/>
  <c r="AK130" i="26"/>
  <c r="AK217" i="26"/>
  <c r="AK220" i="26"/>
  <c r="AL220" i="26" s="1"/>
  <c r="AK215" i="26"/>
  <c r="AL215" i="26" s="1"/>
  <c r="AK136" i="26"/>
  <c r="AL136" i="26" s="1"/>
  <c r="AK252" i="26"/>
  <c r="AH161" i="26"/>
  <c r="AI161" i="26" s="1"/>
  <c r="AK161" i="26"/>
  <c r="AL161" i="26" s="1"/>
  <c r="AK83" i="26"/>
  <c r="AK160" i="26"/>
  <c r="AK131" i="26"/>
  <c r="AK159" i="26"/>
  <c r="AL159" i="26" s="1"/>
  <c r="AK126" i="26"/>
  <c r="AL126" i="26" s="1"/>
  <c r="AK78" i="26"/>
  <c r="AK89" i="26"/>
  <c r="AK128" i="26"/>
  <c r="AL128" i="26" s="1"/>
  <c r="AK132" i="26"/>
  <c r="AK221" i="26"/>
  <c r="AK218" i="26"/>
  <c r="AK79" i="26"/>
  <c r="AL79" i="26" s="1"/>
  <c r="AK256" i="26"/>
  <c r="AL256" i="26" s="1"/>
  <c r="AK142" i="26"/>
  <c r="AL142" i="26" s="1"/>
  <c r="AK154" i="26"/>
  <c r="AL154" i="26" s="1"/>
  <c r="AK255" i="26"/>
  <c r="AL255" i="26" s="1"/>
  <c r="AK251" i="26"/>
  <c r="AK155" i="26"/>
  <c r="AK190" i="26"/>
  <c r="AK212" i="26"/>
  <c r="AL212" i="26" s="1"/>
  <c r="AK134" i="26"/>
  <c r="AL134" i="26" s="1"/>
  <c r="AK133" i="26"/>
  <c r="AL133" i="26" s="1"/>
  <c r="AK250" i="26"/>
  <c r="AL250" i="26" s="1"/>
  <c r="AK80" i="26"/>
  <c r="AL80" i="26" s="1"/>
  <c r="AK84" i="26"/>
  <c r="AK88" i="26"/>
  <c r="AK179" i="26"/>
  <c r="AL179" i="26" s="1"/>
  <c r="AK70" i="26"/>
  <c r="AK152" i="26"/>
  <c r="AL152" i="26" s="1"/>
  <c r="AK216" i="26"/>
  <c r="AL216" i="26" s="1"/>
  <c r="AK248" i="26"/>
  <c r="AL248" i="26" s="1"/>
  <c r="AK135" i="26"/>
  <c r="AL135" i="26" s="1"/>
  <c r="AK219" i="26"/>
  <c r="AK214" i="26"/>
  <c r="AK127" i="26"/>
  <c r="AL105" i="26"/>
  <c r="AK81" i="26"/>
  <c r="AL81" i="26" s="1"/>
  <c r="AK82" i="26"/>
  <c r="AL82" i="26" s="1"/>
  <c r="AK129" i="26"/>
  <c r="AK246" i="26"/>
  <c r="AL246" i="26" s="1"/>
  <c r="AK254" i="26"/>
  <c r="AK149" i="26"/>
  <c r="AK54" i="26"/>
  <c r="AK213" i="26"/>
  <c r="AL213" i="26" s="1"/>
  <c r="AK211" i="26"/>
  <c r="AK158" i="26"/>
  <c r="AL158" i="26" s="1"/>
  <c r="AK86" i="26"/>
  <c r="AL86" i="26" s="1"/>
  <c r="AK181" i="26"/>
  <c r="AL181" i="26" s="1"/>
  <c r="AK150" i="26"/>
  <c r="M136" i="26"/>
  <c r="M158" i="26"/>
  <c r="N158" i="26" s="1"/>
  <c r="J80" i="26"/>
  <c r="K80" i="26" s="1"/>
  <c r="M80" i="26"/>
  <c r="M79" i="26"/>
  <c r="M257" i="26"/>
  <c r="N257" i="26" s="1"/>
  <c r="M129" i="26"/>
  <c r="N129" i="26" s="1"/>
  <c r="M128" i="26"/>
  <c r="M138" i="26"/>
  <c r="M221" i="26"/>
  <c r="M218" i="26"/>
  <c r="N218" i="26" s="1"/>
  <c r="M214" i="26"/>
  <c r="N214" i="26" s="1"/>
  <c r="M127" i="26"/>
  <c r="N127" i="26" s="1"/>
  <c r="M133" i="26"/>
  <c r="N133" i="26" s="1"/>
  <c r="M255" i="26"/>
  <c r="N255" i="26" s="1"/>
  <c r="M144" i="26"/>
  <c r="M86" i="26"/>
  <c r="M85" i="26"/>
  <c r="N85" i="26" s="1"/>
  <c r="M254" i="26"/>
  <c r="N254" i="26" s="1"/>
  <c r="M251" i="26"/>
  <c r="N251" i="26" s="1"/>
  <c r="M131" i="26"/>
  <c r="N131" i="26" s="1"/>
  <c r="M155" i="26"/>
  <c r="N155" i="26" s="1"/>
  <c r="M150" i="26"/>
  <c r="N150" i="26" s="1"/>
  <c r="M246" i="26"/>
  <c r="M249" i="26"/>
  <c r="M176" i="26"/>
  <c r="N176" i="26" s="1"/>
  <c r="M41" i="26"/>
  <c r="N41" i="26" s="1"/>
  <c r="M240" i="26"/>
  <c r="N240" i="26" s="1"/>
  <c r="M212" i="26"/>
  <c r="N212" i="26" s="1"/>
  <c r="M210" i="26"/>
  <c r="M161" i="26"/>
  <c r="M78" i="26"/>
  <c r="J81" i="26"/>
  <c r="K81" i="26" s="1"/>
  <c r="M81" i="26"/>
  <c r="N81" i="26" s="1"/>
  <c r="M83" i="26"/>
  <c r="N83" i="26" s="1"/>
  <c r="M154" i="26"/>
  <c r="N154" i="26" s="1"/>
  <c r="M149" i="26"/>
  <c r="J160" i="26"/>
  <c r="K160" i="26" s="1"/>
  <c r="M160" i="26"/>
  <c r="N160" i="26" s="1"/>
  <c r="M256" i="26"/>
  <c r="M216" i="26"/>
  <c r="M219" i="26"/>
  <c r="N219" i="26" s="1"/>
  <c r="M211" i="26"/>
  <c r="N211" i="26" s="1"/>
  <c r="M130" i="26"/>
  <c r="M84" i="26"/>
  <c r="N84" i="26" s="1"/>
  <c r="M88" i="26"/>
  <c r="N88" i="26" s="1"/>
  <c r="M89" i="26"/>
  <c r="M159" i="26"/>
  <c r="M250" i="26"/>
  <c r="M252" i="26"/>
  <c r="M142" i="26"/>
  <c r="N142" i="26" s="1"/>
  <c r="M140" i="26"/>
  <c r="N140" i="26" s="1"/>
  <c r="N162" i="26"/>
  <c r="M220" i="26"/>
  <c r="N220" i="26" s="1"/>
  <c r="M213" i="26"/>
  <c r="N213" i="26" s="1"/>
  <c r="M135" i="26"/>
  <c r="N33" i="26"/>
  <c r="M132" i="26"/>
  <c r="M247" i="26"/>
  <c r="N247" i="26" s="1"/>
  <c r="M126" i="26"/>
  <c r="N126" i="26" s="1"/>
  <c r="AL108" i="26"/>
  <c r="M91" i="26"/>
  <c r="N91" i="26" s="1"/>
  <c r="M217" i="26"/>
  <c r="N217" i="26" s="1"/>
  <c r="M215" i="26"/>
  <c r="M134" i="26"/>
  <c r="M87" i="26"/>
  <c r="N87" i="26" s="1"/>
  <c r="M82" i="26"/>
  <c r="N82" i="26" s="1"/>
  <c r="N44" i="26"/>
  <c r="M147" i="26"/>
  <c r="N147" i="26" s="1"/>
  <c r="M248" i="26"/>
  <c r="N248" i="26" s="1"/>
  <c r="W6" i="26"/>
  <c r="Z6" i="26"/>
  <c r="J205" i="26"/>
  <c r="K205" i="26" s="1"/>
  <c r="J34" i="26"/>
  <c r="K34" i="26" s="1"/>
  <c r="N48" i="26"/>
  <c r="P18" i="70"/>
  <c r="N230" i="26"/>
  <c r="N74" i="26"/>
  <c r="J111" i="26"/>
  <c r="K111" i="26" s="1"/>
  <c r="AH52" i="26"/>
  <c r="AI52" i="26" s="1"/>
  <c r="V180" i="26"/>
  <c r="W180" i="26" s="1"/>
  <c r="AL229" i="26"/>
  <c r="AL228" i="26"/>
  <c r="AH215" i="26"/>
  <c r="AI215" i="26" s="1"/>
  <c r="AH168" i="26"/>
  <c r="AI168" i="26" s="1"/>
  <c r="AL222" i="26"/>
  <c r="J171" i="26"/>
  <c r="K171" i="26" s="1"/>
  <c r="AI229" i="26"/>
  <c r="V151" i="26"/>
  <c r="W151" i="26" s="1"/>
  <c r="AH151" i="26"/>
  <c r="AI151" i="26" s="1"/>
  <c r="AH34" i="26"/>
  <c r="AI34" i="26" s="1"/>
  <c r="N229" i="26"/>
  <c r="N232" i="26"/>
  <c r="AL225" i="26"/>
  <c r="AL185" i="26"/>
  <c r="V171" i="26"/>
  <c r="W171" i="26" s="1"/>
  <c r="J47" i="26"/>
  <c r="K47" i="26" s="1"/>
  <c r="AH165" i="26"/>
  <c r="AI165" i="26" s="1"/>
  <c r="O7" i="70"/>
  <c r="J151" i="26"/>
  <c r="K151" i="26" s="1"/>
  <c r="V33" i="26"/>
  <c r="W33" i="26" s="1"/>
  <c r="N174" i="26"/>
  <c r="J66" i="26"/>
  <c r="K66" i="26" s="1"/>
  <c r="AH205" i="26"/>
  <c r="AI205" i="26" s="1"/>
  <c r="AL230" i="26"/>
  <c r="AH33" i="26"/>
  <c r="AI33" i="26" s="1"/>
  <c r="J49" i="26"/>
  <c r="K49" i="26" s="1"/>
  <c r="AL232" i="26"/>
  <c r="AL199" i="26"/>
  <c r="J45" i="26"/>
  <c r="K45" i="26" s="1"/>
  <c r="AH53" i="26"/>
  <c r="AI53" i="26" s="1"/>
  <c r="N225" i="26"/>
  <c r="J39" i="26"/>
  <c r="K39" i="26" s="1"/>
  <c r="AL96" i="26"/>
  <c r="N31" i="26"/>
  <c r="AH45" i="26"/>
  <c r="AI45" i="26" s="1"/>
  <c r="N223" i="26"/>
  <c r="N153" i="26"/>
  <c r="J53" i="26"/>
  <c r="K53" i="26" s="1"/>
  <c r="N228" i="26"/>
  <c r="J182" i="26"/>
  <c r="K182" i="26" s="1"/>
  <c r="N177" i="26"/>
  <c r="AL223" i="26"/>
  <c r="J167" i="26"/>
  <c r="K167" i="26" s="1"/>
  <c r="AH51" i="26"/>
  <c r="AI51" i="26" s="1"/>
  <c r="AL46" i="26"/>
  <c r="O23" i="70"/>
  <c r="J244" i="26"/>
  <c r="K244" i="26" s="1"/>
  <c r="AH196" i="26"/>
  <c r="AI196" i="26" s="1"/>
  <c r="AH159" i="26"/>
  <c r="AI159" i="26" s="1"/>
  <c r="N37" i="26"/>
  <c r="J42" i="26"/>
  <c r="K42" i="26" s="1"/>
  <c r="AH202" i="26"/>
  <c r="AI202" i="26" s="1"/>
  <c r="AL206" i="26"/>
  <c r="N205" i="26"/>
  <c r="J159" i="26"/>
  <c r="K159" i="26" s="1"/>
  <c r="AH109" i="26"/>
  <c r="AI109" i="26" s="1"/>
  <c r="N138" i="26"/>
  <c r="AH180" i="26"/>
  <c r="AI180" i="26" s="1"/>
  <c r="AL44" i="26"/>
  <c r="AL251" i="26"/>
  <c r="O18" i="70"/>
  <c r="N146" i="26"/>
  <c r="N46" i="26"/>
  <c r="N196" i="26"/>
  <c r="AL174" i="26"/>
  <c r="P64" i="70"/>
  <c r="AL52" i="26"/>
  <c r="P75" i="70"/>
  <c r="AL43" i="26"/>
  <c r="N200" i="26"/>
  <c r="J184" i="26"/>
  <c r="K184" i="26" s="1"/>
  <c r="AL182" i="26"/>
  <c r="N152" i="26"/>
  <c r="AL153" i="26"/>
  <c r="AL247" i="26"/>
  <c r="AH208" i="26"/>
  <c r="AI208" i="26" s="1"/>
  <c r="N51" i="26"/>
  <c r="AL148" i="26"/>
  <c r="N182" i="26"/>
  <c r="N206" i="26"/>
  <c r="AL151" i="26"/>
  <c r="N113" i="26"/>
  <c r="AH245" i="26"/>
  <c r="AI245" i="26" s="1"/>
  <c r="V155" i="26"/>
  <c r="W155" i="26" s="1"/>
  <c r="AL32" i="26"/>
  <c r="J203" i="26"/>
  <c r="K203" i="26" s="1"/>
  <c r="J209" i="26"/>
  <c r="K209" i="26" s="1"/>
  <c r="J215" i="26"/>
  <c r="K215" i="26" s="1"/>
  <c r="AH184" i="26"/>
  <c r="AI184" i="26" s="1"/>
  <c r="N161" i="26"/>
  <c r="N105" i="26"/>
  <c r="J185" i="26"/>
  <c r="K185" i="26" s="1"/>
  <c r="J161" i="26"/>
  <c r="K161" i="26" s="1"/>
  <c r="AL66" i="26"/>
  <c r="J234" i="26"/>
  <c r="K234" i="26" s="1"/>
  <c r="AL244" i="26"/>
  <c r="O78" i="70"/>
  <c r="AH181" i="26"/>
  <c r="AI181" i="26" s="1"/>
  <c r="N66" i="26"/>
  <c r="N42" i="26"/>
  <c r="N103" i="26"/>
  <c r="AH203" i="26"/>
  <c r="AI203" i="26" s="1"/>
  <c r="AH178" i="26"/>
  <c r="AI178" i="26" s="1"/>
  <c r="AH150" i="26"/>
  <c r="AI150" i="26" s="1"/>
  <c r="AL150" i="26"/>
  <c r="N49" i="26"/>
  <c r="V71" i="26"/>
  <c r="W71" i="26" s="1"/>
  <c r="N171" i="26"/>
  <c r="AH183" i="26"/>
  <c r="AI183" i="26" s="1"/>
  <c r="N75" i="26"/>
  <c r="N94" i="26"/>
  <c r="V256" i="26"/>
  <c r="W256" i="26" s="1"/>
  <c r="J206" i="26"/>
  <c r="K206" i="26" s="1"/>
  <c r="AL239" i="26"/>
  <c r="V178" i="26"/>
  <c r="W178" i="26" s="1"/>
  <c r="AL176" i="26"/>
  <c r="J250" i="26"/>
  <c r="K250" i="26" s="1"/>
  <c r="AH249" i="26"/>
  <c r="AI249" i="26" s="1"/>
  <c r="AH206" i="26"/>
  <c r="AI206" i="26" s="1"/>
  <c r="N198" i="26"/>
  <c r="AH199" i="26"/>
  <c r="AI199" i="26" s="1"/>
  <c r="V183" i="26"/>
  <c r="W183" i="26" s="1"/>
  <c r="J249" i="26"/>
  <c r="K249" i="26" s="1"/>
  <c r="AL198" i="26"/>
  <c r="AL74" i="26"/>
  <c r="J180" i="26"/>
  <c r="K180" i="26" s="1"/>
  <c r="V160" i="26"/>
  <c r="W160" i="26" s="1"/>
  <c r="J176" i="26"/>
  <c r="K176" i="26" s="1"/>
  <c r="AL45" i="26"/>
  <c r="AH160" i="26"/>
  <c r="AI160" i="26" s="1"/>
  <c r="N45" i="26"/>
  <c r="AH175" i="26"/>
  <c r="AI175" i="26" s="1"/>
  <c r="J199" i="26"/>
  <c r="K199" i="26" s="1"/>
  <c r="N180" i="26"/>
  <c r="AH185" i="26"/>
  <c r="AI185" i="26" s="1"/>
  <c r="AL141" i="26"/>
  <c r="AH234" i="26"/>
  <c r="AI234" i="26" s="1"/>
  <c r="J198" i="26"/>
  <c r="K198" i="26" s="1"/>
  <c r="AH209" i="26"/>
  <c r="AI209" i="26" s="1"/>
  <c r="AH239" i="26"/>
  <c r="AI239" i="26" s="1"/>
  <c r="AH236" i="26"/>
  <c r="AI236" i="26" s="1"/>
  <c r="AL180" i="26"/>
  <c r="AH86" i="26"/>
  <c r="AI86" i="26" s="1"/>
  <c r="J71" i="26"/>
  <c r="K71" i="26" s="1"/>
  <c r="AL31" i="26"/>
  <c r="AL75" i="26"/>
  <c r="V182" i="26"/>
  <c r="W182" i="26" s="1"/>
  <c r="N167" i="26"/>
  <c r="N101" i="26"/>
  <c r="J181" i="26"/>
  <c r="K181" i="26" s="1"/>
  <c r="AL155" i="26"/>
  <c r="AL53" i="26"/>
  <c r="N53" i="26"/>
  <c r="AL169" i="26"/>
  <c r="N175" i="26"/>
  <c r="AL200" i="26"/>
  <c r="AL175" i="26"/>
  <c r="N202" i="26"/>
  <c r="AL162" i="26"/>
  <c r="N96" i="26"/>
  <c r="AH257" i="26"/>
  <c r="AI257" i="26" s="1"/>
  <c r="N97" i="26"/>
  <c r="J256" i="26"/>
  <c r="K256" i="26" s="1"/>
  <c r="N185" i="26"/>
  <c r="AL69" i="26"/>
  <c r="V196" i="26"/>
  <c r="W196" i="26" s="1"/>
  <c r="J155" i="26"/>
  <c r="K155" i="26" s="1"/>
  <c r="N181" i="26"/>
  <c r="J254" i="26"/>
  <c r="K254" i="26" s="1"/>
  <c r="O9" i="70"/>
  <c r="AH66" i="26"/>
  <c r="AI66" i="26" s="1"/>
  <c r="AL39" i="26"/>
  <c r="P70" i="70"/>
  <c r="J175" i="26"/>
  <c r="K175" i="26" s="1"/>
  <c r="AH155" i="26"/>
  <c r="AI155" i="26" s="1"/>
  <c r="V181" i="26"/>
  <c r="W181" i="26" s="1"/>
  <c r="J207" i="26"/>
  <c r="K207" i="26" s="1"/>
  <c r="V175" i="26"/>
  <c r="W175" i="26" s="1"/>
  <c r="AH182" i="26"/>
  <c r="AI182" i="26" s="1"/>
  <c r="J152" i="26"/>
  <c r="K152" i="26" s="1"/>
  <c r="N151" i="26"/>
  <c r="AH154" i="26"/>
  <c r="AI154" i="26" s="1"/>
  <c r="AL157" i="26"/>
  <c r="AL160" i="26"/>
  <c r="J212" i="26"/>
  <c r="K212" i="26" s="1"/>
  <c r="AH152" i="26"/>
  <c r="AI152" i="26" s="1"/>
  <c r="AL138" i="26"/>
  <c r="N157" i="26"/>
  <c r="AH179" i="26"/>
  <c r="AI179" i="26" s="1"/>
  <c r="AI170" i="26"/>
  <c r="N249" i="26"/>
  <c r="J86" i="26"/>
  <c r="K86" i="26" s="1"/>
  <c r="AL41" i="26"/>
  <c r="J154" i="26"/>
  <c r="K154" i="26" s="1"/>
  <c r="O12" i="70"/>
  <c r="AL196" i="26"/>
  <c r="AH250" i="26"/>
  <c r="AI250" i="26" s="1"/>
  <c r="J82" i="26"/>
  <c r="K82" i="26" s="1"/>
  <c r="J89" i="26"/>
  <c r="K89" i="26" s="1"/>
  <c r="AL107" i="26"/>
  <c r="AL178" i="26"/>
  <c r="AH207" i="26"/>
  <c r="AI207" i="26" s="1"/>
  <c r="V212" i="26"/>
  <c r="W212" i="26" s="1"/>
  <c r="J257" i="26"/>
  <c r="K257" i="26" s="1"/>
  <c r="V257" i="26"/>
  <c r="W257" i="26" s="1"/>
  <c r="N107" i="26"/>
  <c r="V179" i="26"/>
  <c r="W179" i="26" s="1"/>
  <c r="J179" i="26"/>
  <c r="K179" i="26" s="1"/>
  <c r="AL253" i="26"/>
  <c r="AH79" i="26"/>
  <c r="AI79" i="26" s="1"/>
  <c r="J246" i="26"/>
  <c r="K246" i="26" s="1"/>
  <c r="AL226" i="26"/>
  <c r="AI226" i="26"/>
  <c r="N169" i="26"/>
  <c r="AL145" i="26"/>
  <c r="N209" i="26"/>
  <c r="AL208" i="26"/>
  <c r="O14" i="70"/>
  <c r="N179" i="26"/>
  <c r="N145" i="26"/>
  <c r="N111" i="26"/>
  <c r="N144" i="26"/>
  <c r="AL245" i="26"/>
  <c r="J208" i="26"/>
  <c r="K208" i="26" s="1"/>
  <c r="N178" i="26"/>
  <c r="N39" i="26"/>
  <c r="N148" i="26"/>
  <c r="AL97" i="26"/>
  <c r="AL33" i="26"/>
  <c r="AL257" i="26"/>
  <c r="N156" i="26"/>
  <c r="J6" i="26"/>
  <c r="K6" i="26" s="1"/>
  <c r="AL111" i="26"/>
  <c r="AL240" i="26"/>
  <c r="AH252" i="26"/>
  <c r="AI252" i="26" s="1"/>
  <c r="AH246" i="26"/>
  <c r="AI246" i="26" s="1"/>
  <c r="N250" i="26"/>
  <c r="P79" i="70"/>
  <c r="V157" i="26"/>
  <c r="W157" i="26" s="1"/>
  <c r="J157" i="26"/>
  <c r="K157" i="26" s="1"/>
  <c r="AH157" i="26"/>
  <c r="AI157" i="26" s="1"/>
  <c r="AH75" i="26"/>
  <c r="AI75" i="26" s="1"/>
  <c r="J69" i="26"/>
  <c r="K69" i="26" s="1"/>
  <c r="AH69" i="26"/>
  <c r="AI69" i="26" s="1"/>
  <c r="J75" i="26"/>
  <c r="K75" i="26" s="1"/>
  <c r="AL147" i="26"/>
  <c r="J213" i="26"/>
  <c r="K213" i="26" s="1"/>
  <c r="AH217" i="26"/>
  <c r="AI217" i="26" s="1"/>
  <c r="AL252" i="26"/>
  <c r="AH251" i="26"/>
  <c r="AI251" i="26" s="1"/>
  <c r="AL254" i="26"/>
  <c r="V252" i="26"/>
  <c r="W252" i="26" s="1"/>
  <c r="AH256" i="26"/>
  <c r="AI256" i="26" s="1"/>
  <c r="N252" i="26"/>
  <c r="J251" i="26"/>
  <c r="K251" i="26" s="1"/>
  <c r="N246" i="26"/>
  <c r="N256" i="26"/>
  <c r="J28" i="26"/>
  <c r="K28" i="26" s="1"/>
  <c r="P7" i="70"/>
  <c r="P63" i="70"/>
  <c r="N69" i="26"/>
  <c r="AL71" i="26"/>
  <c r="AH89" i="26"/>
  <c r="AI89" i="26" s="1"/>
  <c r="AH80" i="26"/>
  <c r="AI80" i="26" s="1"/>
  <c r="AL125" i="26"/>
  <c r="N125" i="26"/>
  <c r="AL156" i="26"/>
  <c r="AH156" i="26"/>
  <c r="AI156" i="26" s="1"/>
  <c r="V156" i="26"/>
  <c r="W156" i="26" s="1"/>
  <c r="N170" i="26"/>
  <c r="N193" i="26"/>
  <c r="V254" i="26"/>
  <c r="W254" i="26" s="1"/>
  <c r="AH254" i="26"/>
  <c r="AI254" i="26" s="1"/>
  <c r="AH238" i="26"/>
  <c r="AI238" i="26" s="1"/>
  <c r="V213" i="26"/>
  <c r="W213" i="26" s="1"/>
  <c r="P78" i="70"/>
  <c r="AH219" i="26"/>
  <c r="AI219" i="26" s="1"/>
  <c r="J219" i="26"/>
  <c r="K219" i="26" s="1"/>
  <c r="AH213" i="26"/>
  <c r="AI213" i="26" s="1"/>
  <c r="AH71" i="26"/>
  <c r="AI71" i="26" s="1"/>
  <c r="V70" i="26"/>
  <c r="W70" i="26" s="1"/>
  <c r="J70" i="26"/>
  <c r="K70" i="26" s="1"/>
  <c r="AH70" i="26"/>
  <c r="AI70" i="26" s="1"/>
  <c r="N70" i="26"/>
  <c r="AL70" i="26"/>
  <c r="AH85" i="26"/>
  <c r="AI85" i="26" s="1"/>
  <c r="AH83" i="26"/>
  <c r="AI83" i="26" s="1"/>
  <c r="J83" i="26"/>
  <c r="K83" i="26" s="1"/>
  <c r="J85" i="26"/>
  <c r="K85" i="26" s="1"/>
  <c r="V88" i="26"/>
  <c r="W88" i="26" s="1"/>
  <c r="J88" i="26"/>
  <c r="K88" i="26" s="1"/>
  <c r="AH88" i="26"/>
  <c r="AI88" i="26" s="1"/>
  <c r="V78" i="26"/>
  <c r="W78" i="26" s="1"/>
  <c r="AH78" i="26"/>
  <c r="AI78" i="26" s="1"/>
  <c r="J78" i="26"/>
  <c r="K78" i="26" s="1"/>
  <c r="AH82" i="26"/>
  <c r="AI82" i="26" s="1"/>
  <c r="V87" i="26"/>
  <c r="W87" i="26" s="1"/>
  <c r="AH87" i="26"/>
  <c r="AI87" i="26" s="1"/>
  <c r="J87" i="26"/>
  <c r="K87" i="26" s="1"/>
  <c r="J79" i="26"/>
  <c r="K79" i="26" s="1"/>
  <c r="AH81" i="26"/>
  <c r="AI81" i="26" s="1"/>
  <c r="J84" i="26"/>
  <c r="K84" i="26" s="1"/>
  <c r="V84" i="26"/>
  <c r="W84" i="26" s="1"/>
  <c r="AH84" i="26"/>
  <c r="AI84" i="26" s="1"/>
  <c r="AL91" i="26"/>
  <c r="AL99" i="26"/>
  <c r="N143" i="26"/>
  <c r="AL143" i="26"/>
  <c r="N139" i="26"/>
  <c r="AL139" i="26"/>
  <c r="AH158" i="26"/>
  <c r="AI158" i="26" s="1"/>
  <c r="J158" i="26"/>
  <c r="K158" i="26" s="1"/>
  <c r="V158" i="26"/>
  <c r="W158" i="26" s="1"/>
  <c r="J156" i="26"/>
  <c r="K156" i="26" s="1"/>
  <c r="AL168" i="26"/>
  <c r="N189" i="26"/>
  <c r="P12" i="70"/>
  <c r="P68" i="70"/>
  <c r="N245" i="26"/>
  <c r="N208" i="26"/>
  <c r="N71" i="26"/>
  <c r="N36" i="26"/>
  <c r="AL36" i="26"/>
  <c r="AL204" i="26"/>
  <c r="N204" i="26"/>
  <c r="N38" i="26"/>
  <c r="AL38" i="26"/>
  <c r="N35" i="26"/>
  <c r="AL35" i="26"/>
  <c r="N40" i="26"/>
  <c r="AL40" i="26"/>
  <c r="N93" i="26"/>
  <c r="AL93" i="26"/>
  <c r="J204" i="26"/>
  <c r="K204" i="26" s="1"/>
  <c r="J243" i="26"/>
  <c r="K243" i="26" s="1"/>
  <c r="N112" i="26"/>
  <c r="AL112" i="26"/>
  <c r="AL98" i="26"/>
  <c r="N98" i="26"/>
  <c r="N244" i="26"/>
  <c r="J238" i="26"/>
  <c r="K238" i="26" s="1"/>
  <c r="N30" i="26"/>
  <c r="AL30" i="26"/>
  <c r="N99" i="26"/>
  <c r="AL209" i="26"/>
  <c r="N203" i="26"/>
  <c r="AL171" i="26"/>
  <c r="AL95" i="26"/>
  <c r="N95" i="26"/>
  <c r="N159" i="26"/>
  <c r="AL90" i="26"/>
  <c r="N90" i="26"/>
  <c r="AL149" i="26"/>
  <c r="N149" i="26"/>
  <c r="AL203" i="26"/>
  <c r="N201" i="26"/>
  <c r="N100" i="26"/>
  <c r="AL100" i="26"/>
  <c r="AL144" i="26"/>
  <c r="AH77" i="26"/>
  <c r="AI77" i="26" s="1"/>
  <c r="J77" i="26"/>
  <c r="K77" i="26" s="1"/>
  <c r="AL76" i="26"/>
  <c r="N76" i="26"/>
  <c r="V68" i="26"/>
  <c r="W68" i="26" s="1"/>
  <c r="J68" i="26"/>
  <c r="K68" i="26" s="1"/>
  <c r="AH68" i="26"/>
  <c r="AI68" i="26" s="1"/>
  <c r="N72" i="26"/>
  <c r="AL72" i="26"/>
  <c r="AL67" i="26"/>
  <c r="N67" i="26"/>
  <c r="N77" i="26"/>
  <c r="V76" i="26"/>
  <c r="W76" i="26" s="1"/>
  <c r="J76" i="26"/>
  <c r="K76" i="26" s="1"/>
  <c r="AH76" i="26"/>
  <c r="AI76" i="26" s="1"/>
  <c r="V77" i="26"/>
  <c r="W77" i="26" s="1"/>
  <c r="V72" i="26"/>
  <c r="W72" i="26" s="1"/>
  <c r="AH72" i="26"/>
  <c r="AI72" i="26" s="1"/>
  <c r="J72" i="26"/>
  <c r="K72" i="26" s="1"/>
  <c r="V73" i="26"/>
  <c r="W73" i="26" s="1"/>
  <c r="AH73" i="26"/>
  <c r="AI73" i="26" s="1"/>
  <c r="J73" i="26"/>
  <c r="K73" i="26" s="1"/>
  <c r="N73" i="26"/>
  <c r="AL73" i="26"/>
  <c r="AL68" i="26"/>
  <c r="N68" i="26"/>
  <c r="J67" i="26"/>
  <c r="K67" i="26" s="1"/>
  <c r="AH67" i="26"/>
  <c r="AI67" i="26" s="1"/>
  <c r="V67" i="26"/>
  <c r="W67" i="26" s="1"/>
  <c r="AH243" i="26"/>
  <c r="AI243" i="26" s="1"/>
  <c r="AH248" i="26"/>
  <c r="AI248" i="26" s="1"/>
  <c r="AH23" i="26"/>
  <c r="AI23" i="26" s="1"/>
  <c r="J253" i="26"/>
  <c r="K253" i="26" s="1"/>
  <c r="V248" i="26"/>
  <c r="W248" i="26" s="1"/>
  <c r="J248" i="26"/>
  <c r="K248" i="26" s="1"/>
  <c r="J17" i="26"/>
  <c r="K17" i="26" s="1"/>
  <c r="N215" i="26"/>
  <c r="N168" i="26"/>
  <c r="J247" i="26"/>
  <c r="K247" i="26" s="1"/>
  <c r="V217" i="26"/>
  <c r="W217" i="26" s="1"/>
  <c r="AL217" i="26"/>
  <c r="N236" i="26"/>
  <c r="V140" i="26"/>
  <c r="W140" i="26" s="1"/>
  <c r="J140" i="26"/>
  <c r="K140" i="26" s="1"/>
  <c r="AH140" i="26"/>
  <c r="AI140" i="26" s="1"/>
  <c r="V139" i="26"/>
  <c r="W139" i="26" s="1"/>
  <c r="J139" i="26"/>
  <c r="K139" i="26" s="1"/>
  <c r="AH139" i="26"/>
  <c r="AI139" i="26" s="1"/>
  <c r="N86" i="26"/>
  <c r="AL163" i="26"/>
  <c r="N163" i="26"/>
  <c r="N164" i="26"/>
  <c r="AL164" i="26"/>
  <c r="N78" i="26"/>
  <c r="AL78" i="26"/>
  <c r="V147" i="26"/>
  <c r="W147" i="26" s="1"/>
  <c r="AH147" i="26"/>
  <c r="AI147" i="26" s="1"/>
  <c r="J147" i="26"/>
  <c r="K147" i="26" s="1"/>
  <c r="J143" i="26"/>
  <c r="K143" i="26" s="1"/>
  <c r="AH143" i="26"/>
  <c r="AI143" i="26" s="1"/>
  <c r="V143" i="26"/>
  <c r="W143" i="26" s="1"/>
  <c r="N80" i="26"/>
  <c r="V146" i="26"/>
  <c r="W146" i="26" s="1"/>
  <c r="J146" i="26"/>
  <c r="K146" i="26" s="1"/>
  <c r="AH146" i="26"/>
  <c r="AI146" i="26" s="1"/>
  <c r="AL167" i="26"/>
  <c r="AL85" i="26"/>
  <c r="V138" i="26"/>
  <c r="W138" i="26" s="1"/>
  <c r="J138" i="26"/>
  <c r="K138" i="26" s="1"/>
  <c r="AH138" i="26"/>
  <c r="AI138" i="26" s="1"/>
  <c r="AL88" i="26"/>
  <c r="J145" i="26"/>
  <c r="K145" i="26" s="1"/>
  <c r="AH145" i="26"/>
  <c r="AI145" i="26" s="1"/>
  <c r="AL89" i="26"/>
  <c r="N89" i="26"/>
  <c r="J241" i="26"/>
  <c r="K241" i="26" s="1"/>
  <c r="AL87" i="26"/>
  <c r="AL166" i="26"/>
  <c r="N166" i="26"/>
  <c r="V141" i="26"/>
  <c r="W141" i="26" s="1"/>
  <c r="J141" i="26"/>
  <c r="K141" i="26" s="1"/>
  <c r="AH141" i="26"/>
  <c r="AI141" i="26" s="1"/>
  <c r="N165" i="26"/>
  <c r="AL165" i="26"/>
  <c r="J217" i="26"/>
  <c r="K217" i="26" s="1"/>
  <c r="AL189" i="26"/>
  <c r="AL236" i="26"/>
  <c r="J149" i="26"/>
  <c r="K149" i="26" s="1"/>
  <c r="AH149" i="26"/>
  <c r="AI149" i="26" s="1"/>
  <c r="J144" i="26"/>
  <c r="K144" i="26" s="1"/>
  <c r="V144" i="26"/>
  <c r="W144" i="26" s="1"/>
  <c r="AH144" i="26"/>
  <c r="AI144" i="26" s="1"/>
  <c r="J148" i="26"/>
  <c r="K148" i="26" s="1"/>
  <c r="V148" i="26"/>
  <c r="W148" i="26" s="1"/>
  <c r="AH148" i="26"/>
  <c r="AI148" i="26" s="1"/>
  <c r="J142" i="26"/>
  <c r="K142" i="26" s="1"/>
  <c r="AH142" i="26"/>
  <c r="AI142" i="26" s="1"/>
  <c r="V142" i="26"/>
  <c r="W142" i="26" s="1"/>
  <c r="AL173" i="26"/>
  <c r="N173" i="26"/>
  <c r="N172" i="26"/>
  <c r="AL172" i="26"/>
  <c r="N79" i="26"/>
  <c r="AL84" i="26"/>
  <c r="AL170" i="26"/>
  <c r="AL83" i="26"/>
  <c r="J196" i="26"/>
  <c r="K196" i="26" s="1"/>
  <c r="N118" i="26"/>
  <c r="AH244" i="26"/>
  <c r="AI244" i="26" s="1"/>
  <c r="AH6" i="26"/>
  <c r="AI6" i="26" s="1"/>
  <c r="AH240" i="26"/>
  <c r="AI240" i="26" s="1"/>
  <c r="N253" i="26"/>
  <c r="N216" i="26"/>
  <c r="V12" i="26"/>
  <c r="W12" i="26" s="1"/>
  <c r="J12" i="26"/>
  <c r="K12" i="26" s="1"/>
  <c r="AH12" i="26"/>
  <c r="AI12" i="26" s="1"/>
  <c r="V195" i="26"/>
  <c r="W195" i="26" s="1"/>
  <c r="AH195" i="26"/>
  <c r="AI195" i="26" s="1"/>
  <c r="J195" i="26"/>
  <c r="K195" i="26" s="1"/>
  <c r="J54" i="26"/>
  <c r="K54" i="26" s="1"/>
  <c r="AH54" i="26"/>
  <c r="AI54" i="26" s="1"/>
  <c r="N192" i="26"/>
  <c r="AL192" i="26"/>
  <c r="AL16" i="26"/>
  <c r="N16" i="26"/>
  <c r="N59" i="26"/>
  <c r="AL59" i="26"/>
  <c r="V237" i="26"/>
  <c r="W237" i="26" s="1"/>
  <c r="J237" i="26"/>
  <c r="K237" i="26" s="1"/>
  <c r="AH237" i="26"/>
  <c r="AI237" i="26" s="1"/>
  <c r="AH64" i="26"/>
  <c r="AI64" i="26" s="1"/>
  <c r="J64" i="26"/>
  <c r="K64" i="26" s="1"/>
  <c r="V64" i="26"/>
  <c r="W64" i="26" s="1"/>
  <c r="AH127" i="26"/>
  <c r="AI127" i="26" s="1"/>
  <c r="J127" i="26"/>
  <c r="K127" i="26" s="1"/>
  <c r="AH24" i="26"/>
  <c r="AI24" i="26" s="1"/>
  <c r="J24" i="26"/>
  <c r="K24" i="26" s="1"/>
  <c r="J62" i="26"/>
  <c r="K62" i="26" s="1"/>
  <c r="AH62" i="26"/>
  <c r="AI62" i="26" s="1"/>
  <c r="AH114" i="26"/>
  <c r="AI114" i="26" s="1"/>
  <c r="J114" i="26"/>
  <c r="K114" i="26" s="1"/>
  <c r="N56" i="26"/>
  <c r="AL56" i="26"/>
  <c r="N117" i="26"/>
  <c r="AL117" i="26"/>
  <c r="AH7" i="26"/>
  <c r="AI7" i="26" s="1"/>
  <c r="J7" i="26"/>
  <c r="K7" i="26" s="1"/>
  <c r="AH191" i="26"/>
  <c r="AI191" i="26" s="1"/>
  <c r="J191" i="26"/>
  <c r="K191" i="26" s="1"/>
  <c r="J14" i="26"/>
  <c r="K14" i="26" s="1"/>
  <c r="AH14" i="26"/>
  <c r="AI14" i="26" s="1"/>
  <c r="V14" i="26"/>
  <c r="W14" i="26" s="1"/>
  <c r="AL195" i="26"/>
  <c r="N195" i="26"/>
  <c r="J187" i="26"/>
  <c r="K187" i="26" s="1"/>
  <c r="AH187" i="26"/>
  <c r="AI187" i="26" s="1"/>
  <c r="AL9" i="26"/>
  <c r="N9" i="26"/>
  <c r="N54" i="26"/>
  <c r="AL54" i="26"/>
  <c r="N136" i="26"/>
  <c r="V125" i="26"/>
  <c r="W125" i="26" s="1"/>
  <c r="J125" i="26"/>
  <c r="K125" i="26" s="1"/>
  <c r="AH125" i="26"/>
  <c r="AI125" i="26" s="1"/>
  <c r="V192" i="26"/>
  <c r="W192" i="26" s="1"/>
  <c r="J192" i="26"/>
  <c r="K192" i="26" s="1"/>
  <c r="AH192" i="26"/>
  <c r="AI192" i="26" s="1"/>
  <c r="J193" i="26"/>
  <c r="K193" i="26" s="1"/>
  <c r="AH193" i="26"/>
  <c r="AI193" i="26" s="1"/>
  <c r="V193" i="26"/>
  <c r="W193" i="26" s="1"/>
  <c r="V134" i="26"/>
  <c r="W134" i="26" s="1"/>
  <c r="J134" i="26"/>
  <c r="K134" i="26" s="1"/>
  <c r="AH134" i="26"/>
  <c r="AI134" i="26" s="1"/>
  <c r="N134" i="26"/>
  <c r="AH28" i="26"/>
  <c r="AI28" i="26" s="1"/>
  <c r="N27" i="26"/>
  <c r="AL27" i="26"/>
  <c r="AL6" i="26"/>
  <c r="N6" i="26"/>
  <c r="AH58" i="26"/>
  <c r="AI58" i="26" s="1"/>
  <c r="J58" i="26"/>
  <c r="K58" i="26" s="1"/>
  <c r="V58" i="26"/>
  <c r="W58" i="26" s="1"/>
  <c r="V221" i="26"/>
  <c r="W221" i="26" s="1"/>
  <c r="AH221" i="26"/>
  <c r="AI221" i="26" s="1"/>
  <c r="J221" i="26"/>
  <c r="K221" i="26" s="1"/>
  <c r="J124" i="26"/>
  <c r="K124" i="26" s="1"/>
  <c r="AH124" i="26"/>
  <c r="AI124" i="26" s="1"/>
  <c r="V61" i="26"/>
  <c r="W61" i="26" s="1"/>
  <c r="J61" i="26"/>
  <c r="K61" i="26" s="1"/>
  <c r="AH61" i="26"/>
  <c r="AI61" i="26" s="1"/>
  <c r="N241" i="26"/>
  <c r="AL241" i="26"/>
  <c r="AL23" i="26"/>
  <c r="N23" i="26"/>
  <c r="N191" i="26"/>
  <c r="AL191" i="26"/>
  <c r="N10" i="26"/>
  <c r="AL10" i="26"/>
  <c r="J242" i="26"/>
  <c r="K242" i="26" s="1"/>
  <c r="N234" i="26"/>
  <c r="AL234" i="26"/>
  <c r="J128" i="26"/>
  <c r="K128" i="26" s="1"/>
  <c r="AH128" i="26"/>
  <c r="AI128" i="26" s="1"/>
  <c r="N243" i="26"/>
  <c r="AL243" i="26"/>
  <c r="AL15" i="26"/>
  <c r="N15" i="26"/>
  <c r="AH129" i="26"/>
  <c r="AI129" i="26" s="1"/>
  <c r="J129" i="26"/>
  <c r="K129" i="26" s="1"/>
  <c r="V218" i="26"/>
  <c r="W218" i="26" s="1"/>
  <c r="J218" i="26"/>
  <c r="K218" i="26" s="1"/>
  <c r="AH218" i="26"/>
  <c r="AI218" i="26" s="1"/>
  <c r="J136" i="26"/>
  <c r="K136" i="26" s="1"/>
  <c r="AH136" i="26"/>
  <c r="AI136" i="26" s="1"/>
  <c r="AH18" i="26"/>
  <c r="AI18" i="26" s="1"/>
  <c r="J18" i="26"/>
  <c r="K18" i="26" s="1"/>
  <c r="J239" i="26"/>
  <c r="K239" i="26" s="1"/>
  <c r="AL25" i="26"/>
  <c r="N25" i="26"/>
  <c r="N60" i="26"/>
  <c r="AL60" i="26"/>
  <c r="V13" i="26"/>
  <c r="W13" i="26" s="1"/>
  <c r="J13" i="26"/>
  <c r="K13" i="26" s="1"/>
  <c r="AH13" i="26"/>
  <c r="AI13" i="26" s="1"/>
  <c r="V11" i="26"/>
  <c r="W11" i="26" s="1"/>
  <c r="J11" i="26"/>
  <c r="K11" i="26" s="1"/>
  <c r="AH11" i="26"/>
  <c r="AI11" i="26" s="1"/>
  <c r="J63" i="26"/>
  <c r="K63" i="26" s="1"/>
  <c r="AH63" i="26"/>
  <c r="AI63" i="26" s="1"/>
  <c r="J137" i="26"/>
  <c r="K137" i="26" s="1"/>
  <c r="AH137" i="26"/>
  <c r="AI137" i="26" s="1"/>
  <c r="AL218" i="26"/>
  <c r="AH255" i="26"/>
  <c r="AI255" i="26" s="1"/>
  <c r="J255" i="26"/>
  <c r="K255" i="26" s="1"/>
  <c r="V255" i="26"/>
  <c r="W255" i="26" s="1"/>
  <c r="N64" i="26"/>
  <c r="V210" i="26"/>
  <c r="W210" i="26" s="1"/>
  <c r="AH210" i="26"/>
  <c r="AI210" i="26" s="1"/>
  <c r="J210" i="26"/>
  <c r="K210" i="26" s="1"/>
  <c r="AH8" i="26"/>
  <c r="AI8" i="26" s="1"/>
  <c r="V8" i="26"/>
  <c r="W8" i="26" s="1"/>
  <c r="J8" i="26"/>
  <c r="K8" i="26" s="1"/>
  <c r="N122" i="26"/>
  <c r="AL122" i="26"/>
  <c r="J194" i="26"/>
  <c r="K194" i="26" s="1"/>
  <c r="V194" i="26"/>
  <c r="W194" i="26" s="1"/>
  <c r="AH194" i="26"/>
  <c r="AI194" i="26" s="1"/>
  <c r="AL114" i="26"/>
  <c r="N114" i="26"/>
  <c r="J23" i="26"/>
  <c r="K23" i="26" s="1"/>
  <c r="N13" i="26"/>
  <c r="AL13" i="26"/>
  <c r="AL115" i="26"/>
  <c r="N115" i="26"/>
  <c r="AH253" i="26"/>
  <c r="AI253" i="26" s="1"/>
  <c r="AL61" i="26"/>
  <c r="N61" i="26"/>
  <c r="N55" i="26"/>
  <c r="AL55" i="26"/>
  <c r="N221" i="26"/>
  <c r="AL221" i="26"/>
  <c r="V10" i="26"/>
  <c r="W10" i="26" s="1"/>
  <c r="J10" i="26"/>
  <c r="K10" i="26" s="1"/>
  <c r="AH10" i="26"/>
  <c r="AI10" i="26" s="1"/>
  <c r="N137" i="26"/>
  <c r="AL137" i="26"/>
  <c r="J197" i="26"/>
  <c r="K197" i="26" s="1"/>
  <c r="AH197" i="26"/>
  <c r="AI197" i="26" s="1"/>
  <c r="AL219" i="26"/>
  <c r="AH135" i="26"/>
  <c r="AI135" i="26" s="1"/>
  <c r="J135" i="26"/>
  <c r="K135" i="26" s="1"/>
  <c r="J60" i="26"/>
  <c r="K60" i="26" s="1"/>
  <c r="AH60" i="26"/>
  <c r="AI60" i="26" s="1"/>
  <c r="V60" i="26"/>
  <c r="W60" i="26" s="1"/>
  <c r="AL17" i="26"/>
  <c r="N17" i="26"/>
  <c r="N128" i="26"/>
  <c r="V21" i="26"/>
  <c r="W21" i="26" s="1"/>
  <c r="AH21" i="26"/>
  <c r="AI21" i="26" s="1"/>
  <c r="J21" i="26"/>
  <c r="K21" i="26" s="1"/>
  <c r="J122" i="26"/>
  <c r="K122" i="26" s="1"/>
  <c r="AH122" i="26"/>
  <c r="AI122" i="26" s="1"/>
  <c r="J117" i="26"/>
  <c r="K117" i="26" s="1"/>
  <c r="AH117" i="26"/>
  <c r="AI117" i="26" s="1"/>
  <c r="V55" i="26"/>
  <c r="W55" i="26" s="1"/>
  <c r="AH55" i="26"/>
  <c r="AI55" i="26" s="1"/>
  <c r="J55" i="26"/>
  <c r="K55" i="26" s="1"/>
  <c r="AL197" i="26"/>
  <c r="N197" i="26"/>
  <c r="AL7" i="26"/>
  <c r="N7" i="26"/>
  <c r="V54" i="26"/>
  <c r="W54" i="26" s="1"/>
  <c r="AL21" i="26"/>
  <c r="N21" i="26"/>
  <c r="AL186" i="26"/>
  <c r="N186" i="26"/>
  <c r="AH118" i="26"/>
  <c r="AI118" i="26" s="1"/>
  <c r="J118" i="26"/>
  <c r="K118" i="26" s="1"/>
  <c r="AL28" i="26"/>
  <c r="N28" i="26"/>
  <c r="J57" i="26"/>
  <c r="K57" i="26" s="1"/>
  <c r="AH57" i="26"/>
  <c r="AI57" i="26" s="1"/>
  <c r="AH123" i="26"/>
  <c r="AI123" i="26" s="1"/>
  <c r="J123" i="26"/>
  <c r="K123" i="26" s="1"/>
  <c r="AH115" i="26"/>
  <c r="AI115" i="26" s="1"/>
  <c r="J115" i="26"/>
  <c r="K115" i="26" s="1"/>
  <c r="AL214" i="26"/>
  <c r="J29" i="26"/>
  <c r="K29" i="26" s="1"/>
  <c r="AH29" i="26"/>
  <c r="AI29" i="26" s="1"/>
  <c r="AL120" i="26"/>
  <c r="N120" i="26"/>
  <c r="AL18" i="26"/>
  <c r="N18" i="26"/>
  <c r="N210" i="26"/>
  <c r="AL210" i="26"/>
  <c r="AL132" i="26"/>
  <c r="N132" i="26"/>
  <c r="J190" i="26"/>
  <c r="K190" i="26" s="1"/>
  <c r="AH190" i="26"/>
  <c r="AI190" i="26" s="1"/>
  <c r="V190" i="26"/>
  <c r="W190" i="26" s="1"/>
  <c r="V211" i="26"/>
  <c r="W211" i="26" s="1"/>
  <c r="AH211" i="26"/>
  <c r="AI211" i="26" s="1"/>
  <c r="J211" i="26"/>
  <c r="K211" i="26" s="1"/>
  <c r="V20" i="26"/>
  <c r="W20" i="26" s="1"/>
  <c r="AH20" i="26"/>
  <c r="AI20" i="26" s="1"/>
  <c r="J20" i="26"/>
  <c r="K20" i="26" s="1"/>
  <c r="AL188" i="26"/>
  <c r="N188" i="26"/>
  <c r="N12" i="26"/>
  <c r="AL12" i="26"/>
  <c r="V220" i="26"/>
  <c r="W220" i="26" s="1"/>
  <c r="AH220" i="26"/>
  <c r="AI220" i="26" s="1"/>
  <c r="J220" i="26"/>
  <c r="K220" i="26" s="1"/>
  <c r="N238" i="26"/>
  <c r="AL238" i="26"/>
  <c r="AH241" i="26"/>
  <c r="AI241" i="26" s="1"/>
  <c r="AH212" i="26"/>
  <c r="AI212" i="26" s="1"/>
  <c r="AL193" i="26"/>
  <c r="AL8" i="26"/>
  <c r="N8" i="26"/>
  <c r="J126" i="26"/>
  <c r="K126" i="26" s="1"/>
  <c r="V126" i="26"/>
  <c r="W126" i="26" s="1"/>
  <c r="AH126" i="26"/>
  <c r="AI126" i="26" s="1"/>
  <c r="V189" i="26"/>
  <c r="W189" i="26" s="1"/>
  <c r="AH189" i="26"/>
  <c r="AI189" i="26" s="1"/>
  <c r="J189" i="26"/>
  <c r="K189" i="26" s="1"/>
  <c r="V59" i="26"/>
  <c r="W59" i="26" s="1"/>
  <c r="AH59" i="26"/>
  <c r="AI59" i="26" s="1"/>
  <c r="J59" i="26"/>
  <c r="K59" i="26" s="1"/>
  <c r="J188" i="26"/>
  <c r="K188" i="26" s="1"/>
  <c r="V188" i="26"/>
  <c r="W188" i="26" s="1"/>
  <c r="AH188" i="26"/>
  <c r="AI188" i="26" s="1"/>
  <c r="AL129" i="26"/>
  <c r="J186" i="26"/>
  <c r="K186" i="26" s="1"/>
  <c r="AH186" i="26"/>
  <c r="AI186" i="26" s="1"/>
  <c r="V62" i="26"/>
  <c r="W62" i="26" s="1"/>
  <c r="AL118" i="26"/>
  <c r="AH132" i="26"/>
  <c r="AI132" i="26" s="1"/>
  <c r="J132" i="26"/>
  <c r="K132" i="26" s="1"/>
  <c r="V132" i="26"/>
  <c r="W132" i="26" s="1"/>
  <c r="V15" i="26"/>
  <c r="W15" i="26" s="1"/>
  <c r="J15" i="26"/>
  <c r="K15" i="26" s="1"/>
  <c r="AH15" i="26"/>
  <c r="AI15" i="26" s="1"/>
  <c r="N123" i="26"/>
  <c r="AL123" i="26"/>
  <c r="AL22" i="26"/>
  <c r="N22" i="26"/>
  <c r="AL20" i="26"/>
  <c r="N20" i="26"/>
  <c r="AH247" i="26"/>
  <c r="AI247" i="26" s="1"/>
  <c r="AL190" i="26"/>
  <c r="N190" i="26"/>
  <c r="P71" i="70"/>
  <c r="P15" i="70"/>
  <c r="N63" i="26"/>
  <c r="AL63" i="26"/>
  <c r="AH214" i="26"/>
  <c r="AI214" i="26" s="1"/>
  <c r="J214" i="26"/>
  <c r="K214" i="26" s="1"/>
  <c r="V214" i="26"/>
  <c r="W214" i="26" s="1"/>
  <c r="V26" i="26"/>
  <c r="W26" i="26" s="1"/>
  <c r="J26" i="26"/>
  <c r="K26" i="26" s="1"/>
  <c r="AH26" i="26"/>
  <c r="AI26" i="26" s="1"/>
  <c r="N58" i="26"/>
  <c r="AL58" i="26"/>
  <c r="N239" i="26"/>
  <c r="AH116" i="26"/>
  <c r="AI116" i="26" s="1"/>
  <c r="J116" i="26"/>
  <c r="K116" i="26" s="1"/>
  <c r="V116" i="26"/>
  <c r="W116" i="26" s="1"/>
  <c r="N235" i="26"/>
  <c r="AL235" i="26"/>
  <c r="AL26" i="26"/>
  <c r="N26" i="26"/>
  <c r="AH16" i="26"/>
  <c r="AI16" i="26" s="1"/>
  <c r="J16" i="26"/>
  <c r="K16" i="26" s="1"/>
  <c r="AL121" i="26"/>
  <c r="N121" i="26"/>
  <c r="N62" i="26"/>
  <c r="AL62" i="26"/>
  <c r="N130" i="26"/>
  <c r="AL130" i="26"/>
  <c r="N57" i="26"/>
  <c r="AL57" i="26"/>
  <c r="AL131" i="26"/>
  <c r="N237" i="26"/>
  <c r="AL237" i="26"/>
  <c r="V56" i="26"/>
  <c r="W56" i="26" s="1"/>
  <c r="J56" i="26"/>
  <c r="K56" i="26" s="1"/>
  <c r="AH56" i="26"/>
  <c r="AI56" i="26" s="1"/>
  <c r="V129" i="26"/>
  <c r="W129" i="26" s="1"/>
  <c r="AL127" i="26"/>
  <c r="AH119" i="26"/>
  <c r="AI119" i="26" s="1"/>
  <c r="J119" i="26"/>
  <c r="K119" i="26" s="1"/>
  <c r="N24" i="26"/>
  <c r="AL24" i="26"/>
  <c r="N65" i="26"/>
  <c r="AL65" i="26"/>
  <c r="AL14" i="26"/>
  <c r="N14" i="26"/>
  <c r="J9" i="26"/>
  <c r="K9" i="26" s="1"/>
  <c r="AH9" i="26"/>
  <c r="AI9" i="26" s="1"/>
  <c r="V136" i="26"/>
  <c r="W136" i="26" s="1"/>
  <c r="V191" i="26"/>
  <c r="W191" i="26" s="1"/>
  <c r="AH130" i="26"/>
  <c r="AI130" i="26" s="1"/>
  <c r="J130" i="26"/>
  <c r="K130" i="26" s="1"/>
  <c r="V130" i="26"/>
  <c r="W130" i="26" s="1"/>
  <c r="V114" i="26"/>
  <c r="W114" i="26" s="1"/>
  <c r="V65" i="26"/>
  <c r="W65" i="26" s="1"/>
  <c r="J65" i="26"/>
  <c r="K65" i="26" s="1"/>
  <c r="AH65" i="26"/>
  <c r="AI65" i="26" s="1"/>
  <c r="J22" i="26"/>
  <c r="K22" i="26" s="1"/>
  <c r="AH22" i="26"/>
  <c r="AI22" i="26" s="1"/>
  <c r="J252" i="26"/>
  <c r="K252" i="26" s="1"/>
  <c r="AH242" i="26"/>
  <c r="AI242" i="26" s="1"/>
  <c r="J245" i="26"/>
  <c r="K245" i="26" s="1"/>
  <c r="N116" i="26"/>
  <c r="AL116" i="26"/>
  <c r="V25" i="26"/>
  <c r="W25" i="26" s="1"/>
  <c r="AH25" i="26"/>
  <c r="AI25" i="26" s="1"/>
  <c r="J25" i="26"/>
  <c r="K25" i="26" s="1"/>
  <c r="N187" i="26"/>
  <c r="AL187" i="26"/>
  <c r="AH120" i="26"/>
  <c r="AI120" i="26" s="1"/>
  <c r="J120" i="26"/>
  <c r="K120" i="26" s="1"/>
  <c r="N29" i="26"/>
  <c r="AL29" i="26"/>
  <c r="V127" i="26"/>
  <c r="W127" i="26" s="1"/>
  <c r="AL211" i="26"/>
  <c r="J121" i="26"/>
  <c r="K121" i="26" s="1"/>
  <c r="AH121" i="26"/>
  <c r="AI121" i="26" s="1"/>
  <c r="V121" i="26"/>
  <c r="W121" i="26" s="1"/>
  <c r="V24" i="26"/>
  <c r="W24" i="26" s="1"/>
  <c r="AL19" i="26"/>
  <c r="N19" i="26"/>
  <c r="J133" i="26"/>
  <c r="K133" i="26" s="1"/>
  <c r="V133" i="26"/>
  <c r="W133" i="26" s="1"/>
  <c r="AH133" i="26"/>
  <c r="AI133" i="26" s="1"/>
  <c r="AL194" i="26"/>
  <c r="N194" i="26"/>
  <c r="J131" i="26"/>
  <c r="K131" i="26" s="1"/>
  <c r="V131" i="26"/>
  <c r="W131" i="26" s="1"/>
  <c r="AH131" i="26"/>
  <c r="AI131" i="26" s="1"/>
  <c r="J19" i="26"/>
  <c r="K19" i="26" s="1"/>
  <c r="AH19" i="26"/>
  <c r="AI19" i="26" s="1"/>
  <c r="AH17" i="26"/>
  <c r="AI17" i="26" s="1"/>
  <c r="AL124" i="26"/>
  <c r="N124" i="26"/>
  <c r="AL242" i="26"/>
  <c r="N242" i="26"/>
  <c r="J235" i="26"/>
  <c r="K235" i="26" s="1"/>
  <c r="V235" i="26"/>
  <c r="W235" i="26" s="1"/>
  <c r="AH235" i="26"/>
  <c r="AI235" i="26" s="1"/>
  <c r="AL119" i="26"/>
  <c r="N119" i="26"/>
  <c r="N135" i="26"/>
  <c r="J27" i="26"/>
  <c r="K27" i="26" s="1"/>
  <c r="AH27" i="26"/>
  <c r="AI27" i="26" s="1"/>
  <c r="AH216" i="26"/>
  <c r="AI216" i="26" s="1"/>
  <c r="J216" i="26"/>
  <c r="K216" i="26" s="1"/>
  <c r="N11" i="26"/>
  <c r="AL11" i="26"/>
  <c r="V135" i="26"/>
  <c r="W135" i="2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Johanns, Ann M [ECONA]</author>
  </authors>
  <commentList>
    <comment ref="D18" authorId="0" shapeId="0" xr:uid="{00000000-0006-0000-0100-000001000000}">
      <text>
        <r>
          <rPr>
            <sz val="9"/>
            <color indexed="81"/>
            <rFont val="Tahoma"/>
            <family val="2"/>
          </rPr>
          <t>20% of Corn CFAP payment
(based on 50% of 2019 production)
plus CFAP2 payment</t>
        </r>
      </text>
    </comment>
    <comment ref="E18" authorId="0" shapeId="0" xr:uid="{00000000-0006-0000-0100-000002000000}">
      <text>
        <r>
          <rPr>
            <sz val="9"/>
            <color indexed="81"/>
            <rFont val="Tahoma"/>
            <family val="2"/>
          </rPr>
          <t>State average MFP payment + 80% of Corn CFAP payment
(based on 50% of 2019 production)</t>
        </r>
      </text>
    </comment>
    <comment ref="F18" authorId="0" shapeId="0" xr:uid="{00000000-0006-0000-0100-000003000000}">
      <text>
        <r>
          <rPr>
            <sz val="9"/>
            <color indexed="81"/>
            <rFont val="Tahoma"/>
            <family val="2"/>
          </rPr>
          <t>Market Facilitation Program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dhof</author>
  </authors>
  <commentList>
    <comment ref="J5" authorId="0" shapeId="0" xr:uid="{00000000-0006-0000-0400-000001000000}">
      <text>
        <r>
          <rPr>
            <sz val="9"/>
            <color indexed="81"/>
            <rFont val="Tahoma"/>
            <family val="2"/>
          </rPr>
          <t>Net cost is the total cost of producing the crop 
less revenue insurance proceeds and government 
payments (LDP, Deficiency Payment and Fixed Payment). 
The net cost per bushel shows the amount of revenue 
needed from the sale of the corn to breakeven.</t>
        </r>
      </text>
    </comment>
  </commentList>
</comments>
</file>

<file path=xl/sharedStrings.xml><?xml version="1.0" encoding="utf-8"?>
<sst xmlns="http://schemas.openxmlformats.org/spreadsheetml/2006/main" count="834" uniqueCount="240">
  <si>
    <t>Corn</t>
  </si>
  <si>
    <t>Soybeans</t>
  </si>
  <si>
    <t>Total</t>
  </si>
  <si>
    <t>Per Acre</t>
  </si>
  <si>
    <t xml:space="preserve"> </t>
  </si>
  <si>
    <t>Seed</t>
  </si>
  <si>
    <t>Herbicide</t>
  </si>
  <si>
    <t>Fertilizer &amp; Lime</t>
  </si>
  <si>
    <t>Interest Rate (%)</t>
  </si>
  <si>
    <t>Per Bushel</t>
  </si>
  <si>
    <t>Direct Payments</t>
  </si>
  <si>
    <t>March</t>
  </si>
  <si>
    <t>April</t>
  </si>
  <si>
    <t>May</t>
  </si>
  <si>
    <t>June</t>
  </si>
  <si>
    <t>July</t>
  </si>
  <si>
    <t>Labor (hired &amp; operator)</t>
  </si>
  <si>
    <t>Oct.</t>
  </si>
  <si>
    <t>Nov.</t>
  </si>
  <si>
    <t>Dec.</t>
  </si>
  <si>
    <t>Feb.</t>
  </si>
  <si>
    <t>Other Costs</t>
  </si>
  <si>
    <t>File updated:</t>
  </si>
  <si>
    <t>Farmer types</t>
  </si>
  <si>
    <t>Analysis years</t>
  </si>
  <si>
    <t xml:space="preserve">Updated monthly </t>
  </si>
  <si>
    <t>Cost, yield and government payment assumptions</t>
  </si>
  <si>
    <t>2. Each operation raises only corn and soybeans in a 50/50 rotation.</t>
  </si>
  <si>
    <t>7. The money to purchase production inputs is borrowed at typical lender interest rates.</t>
  </si>
  <si>
    <t>8. Each operation has the same machinery line (typical investment per acre for Iowa cash-grain farms).</t>
  </si>
  <si>
    <t>9. Each operation has the same machinery indebtedness.</t>
  </si>
  <si>
    <t>10. Each farm operator has the same level of managerial skills.</t>
  </si>
  <si>
    <t>Modifying assumptions</t>
  </si>
  <si>
    <t>Crop</t>
  </si>
  <si>
    <t>Yield</t>
  </si>
  <si>
    <t>Interest</t>
  </si>
  <si>
    <t>Land</t>
  </si>
  <si>
    <t>Government Payments (per acre)</t>
  </si>
  <si>
    <t>Acres</t>
  </si>
  <si>
    <t>Machinery</t>
  </si>
  <si>
    <t>Price</t>
  </si>
  <si>
    <t>Marketing</t>
  </si>
  <si>
    <t>Cost</t>
  </si>
  <si>
    <t>Net</t>
  </si>
  <si>
    <t>Return</t>
  </si>
  <si>
    <t>Insurance</t>
  </si>
  <si>
    <t>Sales</t>
  </si>
  <si>
    <t>Returns</t>
  </si>
  <si>
    <t>Inputs</t>
  </si>
  <si>
    <t>Fuel, Repairs and Machine Hire</t>
  </si>
  <si>
    <t>Outstanding Land Debt (per owned acre)</t>
  </si>
  <si>
    <t>Total for Corn Crop</t>
  </si>
  <si>
    <t>Landowner Farmer</t>
  </si>
  <si>
    <t>Common Items</t>
  </si>
  <si>
    <t>Ownership</t>
  </si>
  <si>
    <t>Year</t>
  </si>
  <si>
    <t>Fertilizer</t>
  </si>
  <si>
    <t>&amp; Lime</t>
  </si>
  <si>
    <t>Herbicides</t>
  </si>
  <si>
    <t>&amp; Other</t>
  </si>
  <si>
    <t>Fuel, Repair</t>
  </si>
  <si>
    <t>Labor</t>
  </si>
  <si>
    <t>&amp; Machine</t>
  </si>
  <si>
    <t>Hire</t>
  </si>
  <si>
    <t>Operating</t>
  </si>
  <si>
    <t>&amp; Facilities</t>
  </si>
  <si>
    <t>Cropland</t>
  </si>
  <si>
    <t>Cash Rented Cropland Acres</t>
  </si>
  <si>
    <t>Cropland Real Estate Taxes</t>
  </si>
  <si>
    <t>Owned Cropland Acres</t>
  </si>
  <si>
    <t>Owner</t>
  </si>
  <si>
    <t>Farmer</t>
  </si>
  <si>
    <t>Total Production Costs</t>
  </si>
  <si>
    <t>Corn Production Costs per Bushel</t>
  </si>
  <si>
    <t>Corn Production Costs per Acre</t>
  </si>
  <si>
    <t>Corn Production Costs for All Corn Acres</t>
  </si>
  <si>
    <t>Next update:</t>
  </si>
  <si>
    <t>Updated:</t>
  </si>
  <si>
    <t>Next Update:</t>
  </si>
  <si>
    <t xml:space="preserve">4. Each operation has access to the same crop selling prices. Selling prices used are reported by USDA National Agricultural Statistics Services, Iowa Office. </t>
  </si>
  <si>
    <t>The purpose of the analysis is to track the monthly profitability of corn production using two hypothetical cash-grain farming operations. The analysis is updated monthly to show the current profitability.</t>
  </si>
  <si>
    <t>3. Each operation has the same yields, which is the Iowa average yield for that year.</t>
  </si>
  <si>
    <t>12. Each operation has the same type and level of crop revenue insurance.</t>
  </si>
  <si>
    <t>Although the cost assumptions are believed to be typical of Iowa corn farming operations, the assumption (input) coefficients in the spreadsheets can be changed to reflect your situation. If a coefficient is changed, the analysis and the graphs will automatically reflect the change. </t>
  </si>
  <si>
    <t>Cropland Acres</t>
  </si>
  <si>
    <t>Nitrogen</t>
  </si>
  <si>
    <t>Phosphorus</t>
  </si>
  <si>
    <t>Potash</t>
  </si>
  <si>
    <t>Diesel Fuel</t>
  </si>
  <si>
    <t>LP Gas</t>
  </si>
  <si>
    <t>($/1,000 seeds)</t>
  </si>
  <si>
    <t>($/pound)</t>
  </si>
  <si>
    <t>($/gallon)</t>
  </si>
  <si>
    <t>Introduction to Corn Production Profitability Analysis</t>
  </si>
  <si>
    <t xml:space="preserve">Income </t>
  </si>
  <si>
    <t>Input Model</t>
  </si>
  <si>
    <t>Monthly Profitability</t>
  </si>
  <si>
    <t xml:space="preserve">Cost per Bushel </t>
  </si>
  <si>
    <t>Cost per Acre</t>
  </si>
  <si>
    <t>Ag Decision Maker, A1-85 Corn Profitability</t>
  </si>
  <si>
    <t>Except for the differences between the amount of farmland owned and rented, the farming operations are virtually identical.</t>
  </si>
  <si>
    <r>
      <t>Input Table:</t>
    </r>
    <r>
      <rPr>
        <b/>
        <i/>
        <sz val="10"/>
        <color rgb="FFC00000"/>
        <rFont val="Arial"/>
        <family val="2"/>
      </rPr>
      <t xml:space="preserve"> </t>
    </r>
    <r>
      <rPr>
        <i/>
        <sz val="10"/>
        <color rgb="FFC00000"/>
        <rFont val="Arial"/>
        <family val="2"/>
      </rPr>
      <t>(use tabs at bottom of spreadsheet to view)</t>
    </r>
  </si>
  <si>
    <r>
      <t>Output Tables:</t>
    </r>
    <r>
      <rPr>
        <b/>
        <i/>
        <sz val="10"/>
        <color rgb="FFC00000"/>
        <rFont val="Arial"/>
        <family val="2"/>
      </rPr>
      <t xml:space="preserve"> </t>
    </r>
    <r>
      <rPr>
        <i/>
        <sz val="10"/>
        <color rgb="FFC00000"/>
        <rFont val="Arial"/>
        <family val="2"/>
      </rPr>
      <t>(use tabs at bottom of spreadsheet to view)</t>
    </r>
  </si>
  <si>
    <r>
      <t>Charts:</t>
    </r>
    <r>
      <rPr>
        <b/>
        <i/>
        <sz val="10"/>
        <color rgb="FFC00000"/>
        <rFont val="Arial"/>
        <family val="2"/>
      </rPr>
      <t xml:space="preserve"> </t>
    </r>
    <r>
      <rPr>
        <i/>
        <sz val="10"/>
        <color rgb="FFC00000"/>
        <rFont val="Arial"/>
        <family val="2"/>
      </rPr>
      <t>(use tabs at bottom of spreadsheet to view)</t>
    </r>
  </si>
  <si>
    <t>1. Each operation has 1,500 acres of cropland (land productivity is the same for each farm).</t>
  </si>
  <si>
    <t>Cropland Rent</t>
  </si>
  <si>
    <t>Sept. 2001</t>
  </si>
  <si>
    <t>Sept. 2002</t>
  </si>
  <si>
    <t>Sept. 2003</t>
  </si>
  <si>
    <t>Sept. 2004</t>
  </si>
  <si>
    <t>Sept. 2005</t>
  </si>
  <si>
    <t>Sept. 2006</t>
  </si>
  <si>
    <t>Sept. 2007</t>
  </si>
  <si>
    <t>Sept. 2008</t>
  </si>
  <si>
    <t>Sept. 2009</t>
  </si>
  <si>
    <t>Sept. 2010</t>
  </si>
  <si>
    <t>Sept. 2011</t>
  </si>
  <si>
    <t>Sept. 2012</t>
  </si>
  <si>
    <t>Sept. 2013</t>
  </si>
  <si>
    <t>Sept. 2014</t>
  </si>
  <si>
    <t>Sept. 2016</t>
  </si>
  <si>
    <t>Sept. 2015</t>
  </si>
  <si>
    <t>Sept. 2000</t>
  </si>
  <si>
    <t>Tenant Farmer</t>
  </si>
  <si>
    <t>Tenant</t>
  </si>
  <si>
    <t>Tenant Farmer (acres &amp; cost/acre)</t>
  </si>
  <si>
    <t>Landowner Farmer (acres &amp; cost/acre)</t>
  </si>
  <si>
    <t>Corn Production Costs and Returns (landowner farmer and tenant farmer)</t>
  </si>
  <si>
    <t>Input Price Index</t>
  </si>
  <si>
    <t>Corn Profitability (using monthly average corn price)</t>
  </si>
  <si>
    <t>Landowner Farmer Net Returns per Bushel</t>
  </si>
  <si>
    <t>Tenant Farmer Net Returns per Bushel</t>
  </si>
  <si>
    <t>Jan. 2001</t>
  </si>
  <si>
    <t>Aug. 2001</t>
  </si>
  <si>
    <t>Jan. 2002</t>
  </si>
  <si>
    <t>Aug. 2002</t>
  </si>
  <si>
    <t>Jan. 2003</t>
  </si>
  <si>
    <t>Aug. 2003</t>
  </si>
  <si>
    <t>Jan. 2004</t>
  </si>
  <si>
    <t>Aug. 2004</t>
  </si>
  <si>
    <t>Jan. 2005</t>
  </si>
  <si>
    <t>Aug. 2005</t>
  </si>
  <si>
    <t>Jan. 2006</t>
  </si>
  <si>
    <t>Aug. 2006</t>
  </si>
  <si>
    <t>Jan. 2007</t>
  </si>
  <si>
    <t>Aug. 2007</t>
  </si>
  <si>
    <t>Jan. 2008</t>
  </si>
  <si>
    <t>Aug. 2008</t>
  </si>
  <si>
    <t>Jan. 2009</t>
  </si>
  <si>
    <t>Aug. 2009</t>
  </si>
  <si>
    <t>Jan. 2010</t>
  </si>
  <si>
    <t>Aug. 2010</t>
  </si>
  <si>
    <t>Jan. 2011</t>
  </si>
  <si>
    <t>Aug. 2011</t>
  </si>
  <si>
    <t>Jan. 2012</t>
  </si>
  <si>
    <t>Aug. 2012</t>
  </si>
  <si>
    <t>Jan. 2013</t>
  </si>
  <si>
    <t>Aug. 2013</t>
  </si>
  <si>
    <t>Jan. 2014</t>
  </si>
  <si>
    <t>Aug. 2014</t>
  </si>
  <si>
    <t>Jan. 2015</t>
  </si>
  <si>
    <t>Aug. 2015</t>
  </si>
  <si>
    <t>Jan. 2016</t>
  </si>
  <si>
    <t>Aug. 2016</t>
  </si>
  <si>
    <t>Aug. 2017</t>
  </si>
  <si>
    <t>Landowner Farmer Net Returns per Acre</t>
  </si>
  <si>
    <t>Tenant Farmer Net Returns per Acre</t>
  </si>
  <si>
    <t>Jan. 2017</t>
  </si>
  <si>
    <t>Sept. 2017</t>
  </si>
  <si>
    <t>Jan. 2018</t>
  </si>
  <si>
    <t>Aug. 2018</t>
  </si>
  <si>
    <t>Sept. 2018</t>
  </si>
  <si>
    <t>Jan. 2019</t>
  </si>
  <si>
    <t>Aug. 2019</t>
  </si>
  <si>
    <t>Year &amp; Month</t>
  </si>
  <si>
    <t xml:space="preserve">Interest Cost  </t>
  </si>
  <si>
    <t>2/ Based on ISU Extension and Outreach Estimated Cost of Crop Production for Iowa, high productivity budgets -- AgDM file A1-20</t>
  </si>
  <si>
    <t>4/ Based on ISU Extension and Outreach Farmland Cash Rental Rate Survey  -- AgDM file C2-10</t>
  </si>
  <si>
    <t>Total Cost per Corn Acre</t>
  </si>
  <si>
    <t>Total Cost per Cropland Acre</t>
  </si>
  <si>
    <t>The cost of crop production varies greatly depending on whether the farmland is owned by the farmer or cash rented. 
To show these two extremes, two farming operations were developed. In the first farming operation, all of the cropland is owned (debt free). In the second farming operation, all of the land is cash rented. All of the other factors including costs, yields, etc. are the same for both farming operations.</t>
  </si>
  <si>
    <t>To navigate among the pages in this workbook, use the tabs at the bottom of the page.</t>
  </si>
  <si>
    <t>11. A marketing cost representing an interest charge on the production inputs, machinery ownership debt and land cost is computed for the length of time the grain is held after harvest. The marketing cost increases as the marketing year progresses due to accrued interest on these costs.</t>
  </si>
  <si>
    <t>Production Costs</t>
  </si>
  <si>
    <t>Unit Cost of Inputs</t>
  </si>
  <si>
    <t>1/ Based on Iowa average corn yields -- USDA NASS, Iowa Office, www.nass.usda.gov/Statistics_by_State/Iowa/index.php</t>
  </si>
  <si>
    <r>
      <rPr>
        <sz val="10"/>
        <rFont val="Arial"/>
        <family val="2"/>
      </rPr>
      <t xml:space="preserve">6. The operation that cash rents cropland pays a typical rental rate for that year. The rental rates are based on rates for Iowa in Information File </t>
    </r>
    <r>
      <rPr>
        <u/>
        <sz val="10"/>
        <color indexed="12"/>
        <rFont val="Arial"/>
        <family val="2"/>
      </rPr>
      <t>Farmland Cash Rental Rate Survey.</t>
    </r>
  </si>
  <si>
    <t xml:space="preserve">The analysis includes the corn production years 2000 to the present time. The marketing year for the crop year starts in September of the crop year and extends through August of the following year. For example, the marketing year for the 2017 corn crop year started on September 1 of 2017 and extends through August 31 of 2018. During each month of the 2017 crop marketing year the profitability is shown by the difference between the income (based on the corn selling price for that month) and cost of production for the 2017 corn crop. The analysis is done for both the landowner farming operation and the cash rent farming operation. </t>
  </si>
  <si>
    <r>
      <rPr>
        <sz val="10"/>
        <rFont val="Arial"/>
        <family val="2"/>
      </rPr>
      <t xml:space="preserve">5. Each operation has the same production input costs. The production input costs are changed each year to reflect the changes in costs from the previous year. Input costs are taken from Information File </t>
    </r>
    <r>
      <rPr>
        <u/>
        <sz val="10"/>
        <color indexed="12"/>
        <rFont val="Arial"/>
        <family val="2"/>
      </rPr>
      <t>Estimated Costs of Crop Production, www.extension.iastate.edu/agdm/crops/html/a1-20.html</t>
    </r>
  </si>
  <si>
    <t>ARC/PLC</t>
  </si>
  <si>
    <t>Sept. 2019</t>
  </si>
  <si>
    <t>Jan. 2020</t>
  </si>
  <si>
    <t>Aug. 2020</t>
  </si>
  <si>
    <r>
      <rPr>
        <sz val="10"/>
        <rFont val="Arial"/>
        <family val="2"/>
      </rPr>
      <t xml:space="preserve">This institution is an equal opportunity provider. For the full non-discrimination statement or accommodation inquiries, go to </t>
    </r>
    <r>
      <rPr>
        <u/>
        <sz val="10"/>
        <color indexed="12"/>
        <rFont val="Arial"/>
        <family val="2"/>
      </rPr>
      <t>www.extension.iastate.edu/diversity/ext.</t>
    </r>
  </si>
  <si>
    <t>The profitability of producing corn varies greatly from year to year and within each year. To track this variability we have developed corn cost and return budgets for typical cash-grain farming operations in Iowa. We track profitability by comparing the income to the cost of production. The comparison is shown on a monthly basis throughout the marketing year (Sept. - August). It shows the profit (loss) per bushel, per acre, and total for all acres, that the farmer would have received if the crop had been sold in that month.</t>
  </si>
  <si>
    <t>Sept. 2020</t>
  </si>
  <si>
    <t>Jan. 2021</t>
  </si>
  <si>
    <t>Aug. 2021</t>
  </si>
  <si>
    <r>
      <t xml:space="preserve">Corn Yield (bushels per acre) </t>
    </r>
    <r>
      <rPr>
        <vertAlign val="superscript"/>
        <sz val="12"/>
        <rFont val="Arial"/>
        <family val="2"/>
      </rPr>
      <t>1/</t>
    </r>
  </si>
  <si>
    <r>
      <t xml:space="preserve">Input Costs per Corn Acre  </t>
    </r>
    <r>
      <rPr>
        <b/>
        <vertAlign val="superscript"/>
        <sz val="12"/>
        <rFont val="Arial"/>
        <family val="2"/>
      </rPr>
      <t>2/</t>
    </r>
  </si>
  <si>
    <r>
      <t xml:space="preserve">Machinery Depreciation  </t>
    </r>
    <r>
      <rPr>
        <vertAlign val="superscript"/>
        <sz val="12"/>
        <rFont val="Arial"/>
        <family val="2"/>
      </rPr>
      <t>3/</t>
    </r>
  </si>
  <si>
    <r>
      <t xml:space="preserve">Building Depreciation  </t>
    </r>
    <r>
      <rPr>
        <vertAlign val="superscript"/>
        <sz val="12"/>
        <rFont val="Arial"/>
        <family val="2"/>
      </rPr>
      <t>3/</t>
    </r>
  </si>
  <si>
    <r>
      <t xml:space="preserve">Cash Rental Rate </t>
    </r>
    <r>
      <rPr>
        <vertAlign val="superscript"/>
        <sz val="12"/>
        <rFont val="Arial"/>
        <family val="2"/>
      </rPr>
      <t>4/</t>
    </r>
  </si>
  <si>
    <t>Other Government Payments</t>
  </si>
  <si>
    <t>Loan Deficiency/Counter-Cyclical Pymts.</t>
  </si>
  <si>
    <t>Interest Cost</t>
  </si>
  <si>
    <t>Corn Unit Cost of Primary Corn Production Inputs</t>
  </si>
  <si>
    <t>Corn Unit Price Index of Primary Corn Production Inputs (2000 = 100)</t>
  </si>
  <si>
    <t>Machinery, Equipment, Facilities per Acre</t>
  </si>
  <si>
    <t>Sept. 2021</t>
  </si>
  <si>
    <t>Jan. 2022</t>
  </si>
  <si>
    <t>Aug. 2022</t>
  </si>
  <si>
    <t>Sept. 2022</t>
  </si>
  <si>
    <t>Jan. 2023</t>
  </si>
  <si>
    <t>Aug. 2023</t>
  </si>
  <si>
    <t xml:space="preserve">Drying &amp; Storage </t>
  </si>
  <si>
    <t>Utilities</t>
  </si>
  <si>
    <t>Avg. Months Borrowed</t>
  </si>
  <si>
    <t>3/ Based on Illinois Farm Business Records and Iowa Farm Business Records</t>
  </si>
  <si>
    <t>and Iowa Farm Business Records</t>
  </si>
  <si>
    <t>($/acre)</t>
  </si>
  <si>
    <t xml:space="preserve">   Revenue Insurance Proceeds (per ac.)</t>
  </si>
  <si>
    <r>
      <t xml:space="preserve">Income </t>
    </r>
    <r>
      <rPr>
        <sz val="14"/>
        <rFont val="Arial"/>
        <family val="2"/>
      </rPr>
      <t xml:space="preserve">(not including corn sale) </t>
    </r>
  </si>
  <si>
    <t>Machinery Debt</t>
  </si>
  <si>
    <r>
      <t xml:space="preserve">  Costs </t>
    </r>
    <r>
      <rPr>
        <sz val="14"/>
        <rFont val="Arial"/>
        <family val="2"/>
      </rPr>
      <t>(inputs and machinery)</t>
    </r>
    <r>
      <rPr>
        <b/>
        <i/>
        <sz val="14"/>
        <rFont val="Arial"/>
        <family val="2"/>
      </rPr>
      <t xml:space="preserve">                                 </t>
    </r>
  </si>
  <si>
    <r>
      <t xml:space="preserve">  Costs </t>
    </r>
    <r>
      <rPr>
        <sz val="14"/>
        <rFont val="Arial"/>
        <family val="2"/>
      </rPr>
      <t>(Land)</t>
    </r>
    <r>
      <rPr>
        <b/>
        <i/>
        <sz val="14"/>
        <rFont val="Arial"/>
        <family val="2"/>
      </rPr>
      <t xml:space="preserve">                                 </t>
    </r>
  </si>
  <si>
    <t>Costs</t>
  </si>
  <si>
    <t>Received</t>
  </si>
  <si>
    <t xml:space="preserve">  Total Cost                              </t>
  </si>
  <si>
    <t>Landowner Farmer Total Cost per Acre</t>
  </si>
  <si>
    <t>Tenant Farmer Total Cost per Acre</t>
  </si>
  <si>
    <t>Drying &amp;</t>
  </si>
  <si>
    <t>Storage</t>
  </si>
  <si>
    <t>Revenue Insurance Premium</t>
  </si>
  <si>
    <t>Total Payments per Corn Acre</t>
  </si>
  <si>
    <t>Insurance and Government Payments</t>
  </si>
  <si>
    <t>Crop
Input</t>
  </si>
  <si>
    <t>The inputs below can be modified. Any changes will automatically be reflected in the analysis and charts.</t>
  </si>
  <si>
    <t>Monthly updates: Ann Johanns, aholste@iastate.edu</t>
  </si>
  <si>
    <t>Author: Don Hofstrand, retired extension agricultural business specialist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</si>
</sst>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5" formatCode="&quot;$&quot;#,##0_);\(&quot;$&quot;#,##0\)"/>
    <numFmt numFmtId="6" formatCode="&quot;$&quot;#,##0_);[Red]\(&quot;$&quot;#,##0\)"/>
    <numFmt numFmtId="7" formatCode="&quot;$&quot;#,##0.00_);\(&quot;$&quot;#,##0.0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0_);\(0\)"/>
    <numFmt numFmtId="165" formatCode="_(* #,##0_);_(* \(#,##0\);_(* &quot;-&quot;??_);_(@_)"/>
    <numFmt numFmtId="166" formatCode="_(&quot;$&quot;* #,##0_);_(&quot;$&quot;* \(#,##0\);_(&quot;$&quot;* &quot;-&quot;??_);_(@_)"/>
    <numFmt numFmtId="167" formatCode="_(&quot;$&quot;* #,##0.00_);_(&quot;$&quot;* \(#,##0.00\);_(&quot;$&quot;* &quot;-&quot;_);_(@_)"/>
  </numFmts>
  <fonts count="46" x14ac:knownFonts="1">
    <font>
      <sz val="10"/>
      <name val="Arial"/>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b/>
      <sz val="10"/>
      <name val="Arial"/>
      <family val="2"/>
    </font>
    <font>
      <b/>
      <sz val="16"/>
      <name val="Arial"/>
      <family val="2"/>
    </font>
    <font>
      <b/>
      <sz val="11"/>
      <name val="Arial"/>
      <family val="2"/>
    </font>
    <font>
      <sz val="11"/>
      <name val="Arial"/>
      <family val="2"/>
    </font>
    <font>
      <sz val="8"/>
      <name val="Arial"/>
      <family val="2"/>
    </font>
    <font>
      <sz val="10"/>
      <name val="Arial"/>
      <family val="2"/>
    </font>
    <font>
      <sz val="10"/>
      <color indexed="8"/>
      <name val="Arial"/>
      <family val="2"/>
    </font>
    <font>
      <u/>
      <sz val="10"/>
      <color indexed="12"/>
      <name val="Arial"/>
      <family val="2"/>
    </font>
    <font>
      <i/>
      <sz val="10"/>
      <name val="Arial"/>
      <family val="2"/>
    </font>
    <font>
      <sz val="9"/>
      <color indexed="81"/>
      <name val="Tahoma"/>
      <family val="2"/>
    </font>
    <font>
      <b/>
      <sz val="10"/>
      <name val="Arial"/>
      <family val="2"/>
    </font>
    <font>
      <sz val="10"/>
      <name val="Arial"/>
      <family val="2"/>
    </font>
    <font>
      <b/>
      <sz val="13.5"/>
      <name val="Arial"/>
      <family val="2"/>
    </font>
    <font>
      <sz val="10"/>
      <color indexed="10"/>
      <name val="Arial"/>
      <family val="2"/>
    </font>
    <font>
      <sz val="10"/>
      <color indexed="45"/>
      <name val="Arial"/>
      <family val="2"/>
    </font>
    <font>
      <b/>
      <i/>
      <sz val="14"/>
      <name val="Arial"/>
      <family val="2"/>
    </font>
    <font>
      <b/>
      <sz val="18"/>
      <name val="Arial"/>
      <family val="2"/>
    </font>
    <font>
      <sz val="12"/>
      <name val="Arial"/>
      <family val="2"/>
    </font>
    <font>
      <b/>
      <sz val="12"/>
      <name val="Arial"/>
      <family val="2"/>
    </font>
    <font>
      <sz val="10"/>
      <color theme="0"/>
      <name val="Arial"/>
      <family val="2"/>
    </font>
    <font>
      <u/>
      <sz val="10"/>
      <color rgb="FFC00000"/>
      <name val="Arial"/>
      <family val="2"/>
    </font>
    <font>
      <sz val="9"/>
      <name val="Arial"/>
      <family val="2"/>
    </font>
    <font>
      <b/>
      <sz val="9"/>
      <color theme="5" tint="-0.249977111117893"/>
      <name val="Arial"/>
      <family val="2"/>
    </font>
    <font>
      <b/>
      <sz val="12"/>
      <color rgb="FFC00000"/>
      <name val="Arial"/>
      <family val="2"/>
    </font>
    <font>
      <b/>
      <i/>
      <sz val="10"/>
      <color rgb="FFC00000"/>
      <name val="Arial"/>
      <family val="2"/>
    </font>
    <font>
      <i/>
      <sz val="10"/>
      <color rgb="FFC00000"/>
      <name val="Arial"/>
      <family val="2"/>
    </font>
    <font>
      <sz val="10"/>
      <color theme="1"/>
      <name val="Arial"/>
      <family val="2"/>
    </font>
    <font>
      <b/>
      <sz val="10"/>
      <color rgb="FFC00000"/>
      <name val="Arial"/>
      <family val="2"/>
    </font>
    <font>
      <sz val="8"/>
      <color indexed="63"/>
      <name val="Arial"/>
      <family val="2"/>
    </font>
    <font>
      <vertAlign val="superscript"/>
      <sz val="12"/>
      <name val="Arial"/>
      <family val="2"/>
    </font>
    <font>
      <b/>
      <vertAlign val="superscript"/>
      <sz val="12"/>
      <name val="Arial"/>
      <family val="2"/>
    </font>
    <font>
      <u/>
      <sz val="11"/>
      <color indexed="12"/>
      <name val="Arial"/>
      <family val="2"/>
    </font>
    <font>
      <sz val="13"/>
      <name val="Arial"/>
      <family val="2"/>
    </font>
    <font>
      <b/>
      <sz val="13"/>
      <name val="Arial"/>
      <family val="2"/>
    </font>
    <font>
      <i/>
      <sz val="13"/>
      <name val="Arial"/>
      <family val="2"/>
    </font>
    <font>
      <i/>
      <u/>
      <sz val="13"/>
      <name val="Arial"/>
      <family val="2"/>
    </font>
    <font>
      <sz val="16"/>
      <name val="Arial"/>
      <family val="2"/>
    </font>
    <font>
      <i/>
      <sz val="13"/>
      <color theme="1"/>
      <name val="Arial"/>
      <family val="2"/>
    </font>
    <font>
      <sz val="14"/>
      <name val="Arial"/>
      <family val="2"/>
    </font>
  </fonts>
  <fills count="7">
    <fill>
      <patternFill patternType="none"/>
    </fill>
    <fill>
      <patternFill patternType="gray125"/>
    </fill>
    <fill>
      <patternFill patternType="solid">
        <fgColor indexed="9"/>
        <bgColor indexed="64"/>
      </patternFill>
    </fill>
    <fill>
      <patternFill patternType="solid">
        <fgColor theme="2"/>
        <bgColor indexed="64"/>
      </patternFill>
    </fill>
    <fill>
      <patternFill patternType="solid">
        <fgColor theme="0"/>
        <bgColor indexed="64"/>
      </patternFill>
    </fill>
    <fill>
      <patternFill patternType="solid">
        <fgColor theme="2" tint="-9.9978637043366805E-2"/>
        <bgColor indexed="64"/>
      </patternFill>
    </fill>
    <fill>
      <patternFill patternType="solid">
        <fgColor indexed="65"/>
        <bgColor indexed="64"/>
      </patternFill>
    </fill>
  </fills>
  <borders count="43">
    <border>
      <left/>
      <right/>
      <top/>
      <bottom/>
      <diagonal/>
    </border>
    <border>
      <left style="medium">
        <color auto="1"/>
      </left>
      <right/>
      <top/>
      <bottom/>
      <diagonal/>
    </border>
    <border>
      <left/>
      <right style="medium">
        <color auto="1"/>
      </right>
      <top/>
      <bottom/>
      <diagonal/>
    </border>
    <border>
      <left/>
      <right/>
      <top style="medium">
        <color auto="1"/>
      </top>
      <bottom/>
      <diagonal/>
    </border>
    <border>
      <left/>
      <right style="medium">
        <color auto="1"/>
      </right>
      <top style="medium">
        <color auto="1"/>
      </top>
      <bottom/>
      <diagonal/>
    </border>
    <border>
      <left/>
      <right/>
      <top style="medium">
        <color auto="1"/>
      </top>
      <bottom style="medium">
        <color auto="1"/>
      </bottom>
      <diagonal/>
    </border>
    <border>
      <left/>
      <right/>
      <top style="thin">
        <color auto="1"/>
      </top>
      <bottom style="thin">
        <color auto="1"/>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medium">
        <color auto="1"/>
      </top>
      <bottom/>
      <diagonal/>
    </border>
    <border>
      <left/>
      <right/>
      <top/>
      <bottom style="thin">
        <color auto="1"/>
      </bottom>
      <diagonal/>
    </border>
    <border>
      <left style="medium">
        <color auto="1"/>
      </left>
      <right/>
      <top/>
      <bottom style="medium">
        <color auto="1"/>
      </bottom>
      <diagonal/>
    </border>
    <border>
      <left style="medium">
        <color auto="1"/>
      </left>
      <right/>
      <top style="thin">
        <color auto="1"/>
      </top>
      <bottom style="thin">
        <color auto="1"/>
      </bottom>
      <diagonal/>
    </border>
    <border>
      <left/>
      <right/>
      <top style="thin">
        <color auto="1"/>
      </top>
      <bottom/>
      <diagonal/>
    </border>
    <border>
      <left/>
      <right style="medium">
        <color auto="1"/>
      </right>
      <top style="thin">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style="thin">
        <color auto="1"/>
      </left>
      <right/>
      <top style="thin">
        <color auto="1"/>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right style="thin">
        <color auto="1"/>
      </right>
      <top/>
      <bottom style="thin">
        <color auto="1"/>
      </bottom>
      <diagonal/>
    </border>
    <border>
      <left/>
      <right style="thin">
        <color auto="1"/>
      </right>
      <top/>
      <bottom/>
      <diagonal/>
    </border>
    <border>
      <left style="thin">
        <color indexed="64"/>
      </left>
      <right style="thin">
        <color indexed="64"/>
      </right>
      <top/>
      <bottom style="thin">
        <color indexed="64"/>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auto="1"/>
      </left>
      <right style="medium">
        <color auto="1"/>
      </right>
      <top/>
      <bottom style="thin">
        <color auto="1"/>
      </bottom>
      <diagonal/>
    </border>
    <border>
      <left style="medium">
        <color indexed="64"/>
      </left>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auto="1"/>
      </left>
      <right/>
      <top/>
      <bottom style="medium">
        <color indexed="64"/>
      </bottom>
      <diagonal/>
    </border>
  </borders>
  <cellStyleXfs count="5">
    <xf numFmtId="0" fontId="0" fillId="0" borderId="0"/>
    <xf numFmtId="0" fontId="14" fillId="0" borderId="0" applyNumberFormat="0" applyFill="0" applyBorder="0" applyAlignment="0" applyProtection="0">
      <alignment vertical="top"/>
      <protection locked="0"/>
    </xf>
    <xf numFmtId="0" fontId="12" fillId="0" borderId="0"/>
    <xf numFmtId="9" fontId="6" fillId="0" borderId="0" applyFont="0" applyFill="0" applyBorder="0" applyAlignment="0" applyProtection="0"/>
    <xf numFmtId="43" fontId="5" fillId="0" borderId="0" applyFont="0" applyFill="0" applyBorder="0" applyAlignment="0" applyProtection="0"/>
  </cellStyleXfs>
  <cellXfs count="433">
    <xf numFmtId="0" fontId="0" fillId="0" borderId="0" xfId="0"/>
    <xf numFmtId="0" fontId="0" fillId="0" borderId="0" xfId="0" applyProtection="1"/>
    <xf numFmtId="0" fontId="0" fillId="0" borderId="0" xfId="0" applyFill="1" applyBorder="1" applyProtection="1"/>
    <xf numFmtId="0" fontId="20" fillId="0" borderId="0" xfId="0" applyFont="1" applyProtection="1"/>
    <xf numFmtId="0" fontId="7" fillId="0" borderId="0" xfId="2" applyFont="1" applyFill="1" applyBorder="1" applyAlignment="1" applyProtection="1">
      <alignment horizontal="center"/>
    </xf>
    <xf numFmtId="164" fontId="21" fillId="0" borderId="0" xfId="3" applyNumberFormat="1" applyFont="1" applyFill="1" applyProtection="1"/>
    <xf numFmtId="0" fontId="21" fillId="0" borderId="0" xfId="0" applyFont="1" applyFill="1" applyProtection="1"/>
    <xf numFmtId="0" fontId="21" fillId="0" borderId="0" xfId="0" applyFont="1" applyProtection="1"/>
    <xf numFmtId="0" fontId="0" fillId="0" borderId="0" xfId="0" applyBorder="1" applyProtection="1"/>
    <xf numFmtId="0" fontId="13" fillId="0" borderId="0" xfId="0" applyFont="1" applyProtection="1"/>
    <xf numFmtId="42" fontId="12" fillId="0" borderId="0" xfId="0" applyNumberFormat="1" applyFont="1" applyFill="1" applyBorder="1" applyProtection="1"/>
    <xf numFmtId="0" fontId="18" fillId="0" borderId="0" xfId="0" applyFont="1" applyProtection="1"/>
    <xf numFmtId="42" fontId="12" fillId="0" borderId="0" xfId="0" applyNumberFormat="1" applyFont="1" applyBorder="1" applyProtection="1"/>
    <xf numFmtId="0" fontId="0" fillId="0" borderId="0" xfId="0" applyBorder="1"/>
    <xf numFmtId="0" fontId="0" fillId="3" borderId="0" xfId="0" applyFill="1" applyBorder="1" applyProtection="1"/>
    <xf numFmtId="0" fontId="10" fillId="3" borderId="0" xfId="0" applyFont="1" applyFill="1" applyBorder="1" applyAlignment="1" applyProtection="1">
      <alignment horizontal="center"/>
    </xf>
    <xf numFmtId="0" fontId="9" fillId="3" borderId="0" xfId="0" applyFont="1" applyFill="1" applyBorder="1" applyAlignment="1" applyProtection="1">
      <alignment horizontal="center"/>
    </xf>
    <xf numFmtId="1" fontId="18" fillId="3" borderId="0" xfId="0" applyNumberFormat="1" applyFont="1" applyFill="1" applyBorder="1" applyProtection="1"/>
    <xf numFmtId="0" fontId="15" fillId="3" borderId="0" xfId="0" applyFont="1" applyFill="1" applyBorder="1" applyAlignment="1">
      <alignment horizontal="center"/>
    </xf>
    <xf numFmtId="0" fontId="0" fillId="3" borderId="1" xfId="0" applyFill="1" applyBorder="1"/>
    <xf numFmtId="0" fontId="7" fillId="3" borderId="7" xfId="0" applyFont="1" applyFill="1" applyBorder="1" applyAlignment="1">
      <alignment horizontal="center"/>
    </xf>
    <xf numFmtId="0" fontId="0" fillId="3" borderId="1" xfId="0" applyFill="1" applyBorder="1" applyAlignment="1">
      <alignment horizontal="center"/>
    </xf>
    <xf numFmtId="0" fontId="12" fillId="3" borderId="1" xfId="0" applyFont="1" applyFill="1" applyBorder="1" applyAlignment="1">
      <alignment horizontal="center"/>
    </xf>
    <xf numFmtId="0" fontId="12" fillId="3" borderId="7" xfId="0" applyFont="1" applyFill="1" applyBorder="1" applyAlignment="1">
      <alignment horizontal="center"/>
    </xf>
    <xf numFmtId="0" fontId="0" fillId="3" borderId="15" xfId="0" applyFill="1" applyBorder="1" applyAlignment="1">
      <alignment horizontal="center"/>
    </xf>
    <xf numFmtId="0" fontId="15" fillId="3" borderId="13" xfId="0" applyFont="1" applyFill="1" applyBorder="1" applyAlignment="1">
      <alignment horizontal="center"/>
    </xf>
    <xf numFmtId="0" fontId="0" fillId="3" borderId="9" xfId="0" applyFill="1" applyBorder="1"/>
    <xf numFmtId="0" fontId="0" fillId="3" borderId="3" xfId="0" applyFill="1" applyBorder="1"/>
    <xf numFmtId="0" fontId="7" fillId="0" borderId="0" xfId="0" applyFont="1" applyBorder="1" applyProtection="1"/>
    <xf numFmtId="0" fontId="15" fillId="3" borderId="1" xfId="0" applyFont="1" applyFill="1" applyBorder="1" applyAlignment="1">
      <alignment horizontal="center"/>
    </xf>
    <xf numFmtId="0" fontId="7" fillId="3" borderId="0" xfId="0" applyFont="1" applyFill="1" applyBorder="1" applyAlignment="1">
      <alignment horizontal="center"/>
    </xf>
    <xf numFmtId="42" fontId="7" fillId="4" borderId="0" xfId="0" applyNumberFormat="1" applyFont="1" applyFill="1" applyBorder="1" applyProtection="1"/>
    <xf numFmtId="0" fontId="17" fillId="3" borderId="0" xfId="0" applyFont="1" applyFill="1" applyBorder="1" applyProtection="1"/>
    <xf numFmtId="0" fontId="22" fillId="3" borderId="0" xfId="2" applyFont="1" applyFill="1" applyBorder="1" applyAlignment="1" applyProtection="1">
      <alignment horizontal="left"/>
    </xf>
    <xf numFmtId="0" fontId="15" fillId="3" borderId="20" xfId="0" applyFont="1" applyFill="1" applyBorder="1" applyAlignment="1">
      <alignment horizontal="center"/>
    </xf>
    <xf numFmtId="0" fontId="15" fillId="3" borderId="21" xfId="0" applyFont="1" applyFill="1" applyBorder="1" applyAlignment="1">
      <alignment horizontal="center"/>
    </xf>
    <xf numFmtId="0" fontId="7" fillId="3" borderId="1" xfId="0" applyFont="1" applyFill="1" applyBorder="1" applyAlignment="1">
      <alignment horizontal="center"/>
    </xf>
    <xf numFmtId="0" fontId="12" fillId="3" borderId="0" xfId="0" applyFont="1" applyFill="1" applyBorder="1" applyAlignment="1">
      <alignment horizontal="center"/>
    </xf>
    <xf numFmtId="0" fontId="25" fillId="0" borderId="0" xfId="0" applyFont="1" applyBorder="1" applyAlignment="1">
      <alignment horizontal="center"/>
    </xf>
    <xf numFmtId="0" fontId="9" fillId="3" borderId="13" xfId="2" applyFont="1" applyFill="1" applyBorder="1" applyAlignment="1" applyProtection="1">
      <alignment horizontal="center"/>
    </xf>
    <xf numFmtId="0" fontId="9" fillId="3" borderId="13" xfId="2" applyFont="1" applyFill="1" applyBorder="1" applyAlignment="1" applyProtection="1">
      <alignment horizontal="center" wrapText="1"/>
    </xf>
    <xf numFmtId="0" fontId="9" fillId="3" borderId="13" xfId="0" applyFont="1" applyFill="1" applyBorder="1" applyAlignment="1" applyProtection="1">
      <alignment horizontal="center"/>
    </xf>
    <xf numFmtId="0" fontId="7" fillId="3" borderId="28" xfId="0" applyFont="1" applyFill="1" applyBorder="1" applyAlignment="1">
      <alignment horizontal="center"/>
    </xf>
    <xf numFmtId="0" fontId="7" fillId="3" borderId="27" xfId="0" applyFont="1" applyFill="1" applyBorder="1" applyAlignment="1">
      <alignment horizontal="center"/>
    </xf>
    <xf numFmtId="0" fontId="15" fillId="3" borderId="27" xfId="0" applyFont="1" applyFill="1" applyBorder="1" applyAlignment="1">
      <alignment horizontal="center"/>
    </xf>
    <xf numFmtId="0" fontId="14" fillId="0" borderId="0" xfId="1" applyAlignment="1" applyProtection="1"/>
    <xf numFmtId="0" fontId="26" fillId="0" borderId="0" xfId="0" applyFont="1"/>
    <xf numFmtId="0" fontId="15" fillId="5" borderId="0" xfId="0" applyFont="1" applyFill="1" applyBorder="1" applyAlignment="1">
      <alignment horizontal="center"/>
    </xf>
    <xf numFmtId="0" fontId="15" fillId="5" borderId="13" xfId="0" applyFont="1" applyFill="1" applyBorder="1" applyAlignment="1">
      <alignment horizontal="center"/>
    </xf>
    <xf numFmtId="0" fontId="15" fillId="5" borderId="16" xfId="0" applyFont="1" applyFill="1" applyBorder="1" applyAlignment="1">
      <alignment horizontal="center"/>
    </xf>
    <xf numFmtId="42" fontId="7" fillId="4" borderId="13" xfId="0" applyNumberFormat="1" applyFont="1" applyFill="1" applyBorder="1" applyProtection="1"/>
    <xf numFmtId="42" fontId="7" fillId="4" borderId="8" xfId="0" applyNumberFormat="1" applyFont="1" applyFill="1" applyBorder="1" applyProtection="1"/>
    <xf numFmtId="0" fontId="12" fillId="4" borderId="0" xfId="0" applyFont="1" applyFill="1" applyBorder="1" applyAlignment="1">
      <alignment horizontal="center"/>
    </xf>
    <xf numFmtId="0" fontId="6" fillId="4" borderId="0" xfId="0" applyFont="1" applyFill="1" applyBorder="1" applyProtection="1">
      <protection locked="0"/>
    </xf>
    <xf numFmtId="44" fontId="0" fillId="4" borderId="0" xfId="0" applyNumberFormat="1" applyFill="1" applyBorder="1"/>
    <xf numFmtId="0" fontId="0" fillId="4" borderId="0" xfId="0" applyFill="1" applyBorder="1"/>
    <xf numFmtId="44" fontId="12" fillId="4" borderId="0" xfId="0" applyNumberFormat="1" applyFont="1" applyFill="1" applyBorder="1" applyProtection="1">
      <protection locked="0"/>
    </xf>
    <xf numFmtId="44" fontId="6" fillId="4" borderId="0" xfId="0" applyNumberFormat="1" applyFont="1" applyFill="1" applyBorder="1" applyProtection="1">
      <protection locked="0"/>
    </xf>
    <xf numFmtId="37" fontId="12" fillId="4" borderId="0" xfId="0" applyNumberFormat="1" applyFont="1" applyFill="1" applyBorder="1" applyProtection="1">
      <protection locked="0"/>
    </xf>
    <xf numFmtId="42" fontId="12" fillId="4" borderId="0" xfId="0" applyNumberFormat="1" applyFont="1" applyFill="1" applyBorder="1" applyProtection="1">
      <protection locked="0"/>
    </xf>
    <xf numFmtId="42" fontId="6" fillId="4" borderId="0" xfId="0" applyNumberFormat="1" applyFont="1" applyFill="1" applyBorder="1" applyProtection="1">
      <protection locked="0"/>
    </xf>
    <xf numFmtId="37" fontId="6" fillId="4" borderId="0" xfId="0" applyNumberFormat="1" applyFont="1" applyFill="1" applyBorder="1" applyProtection="1">
      <protection locked="0"/>
    </xf>
    <xf numFmtId="42" fontId="6" fillId="4" borderId="0" xfId="0" applyNumberFormat="1" applyFont="1" applyFill="1" applyBorder="1"/>
    <xf numFmtId="42" fontId="0" fillId="4" borderId="0" xfId="0" applyNumberFormat="1" applyFill="1" applyBorder="1"/>
    <xf numFmtId="0" fontId="4" fillId="3" borderId="1" xfId="0" applyFont="1" applyFill="1" applyBorder="1" applyAlignment="1">
      <alignment horizontal="center"/>
    </xf>
    <xf numFmtId="0" fontId="4" fillId="3" borderId="0" xfId="0" applyFont="1" applyFill="1" applyBorder="1" applyAlignment="1">
      <alignment horizontal="center"/>
    </xf>
    <xf numFmtId="0" fontId="4" fillId="4" borderId="0" xfId="0" applyFont="1" applyFill="1" applyBorder="1" applyAlignment="1">
      <alignment horizontal="right"/>
    </xf>
    <xf numFmtId="0" fontId="28" fillId="0" borderId="0" xfId="0" applyFont="1"/>
    <xf numFmtId="0" fontId="30" fillId="0" borderId="0" xfId="1" applyFont="1" applyFill="1" applyAlignment="1" applyProtection="1"/>
    <xf numFmtId="16" fontId="7" fillId="0" borderId="0" xfId="0" applyNumberFormat="1" applyFont="1" applyAlignment="1">
      <alignment horizontal="right"/>
    </xf>
    <xf numFmtId="14" fontId="7" fillId="0" borderId="0" xfId="0" applyNumberFormat="1" applyFont="1" applyProtection="1">
      <protection locked="0"/>
    </xf>
    <xf numFmtId="44" fontId="12" fillId="5" borderId="0" xfId="0" applyNumberFormat="1" applyFont="1" applyFill="1" applyBorder="1" applyAlignment="1" applyProtection="1">
      <alignment shrinkToFit="1"/>
      <protection locked="0"/>
    </xf>
    <xf numFmtId="44" fontId="0" fillId="3" borderId="1" xfId="0" applyNumberFormat="1" applyFill="1" applyBorder="1" applyAlignment="1">
      <alignment shrinkToFit="1"/>
    </xf>
    <xf numFmtId="44" fontId="0" fillId="3" borderId="0" xfId="0" applyNumberFormat="1" applyFill="1" applyBorder="1" applyAlignment="1">
      <alignment shrinkToFit="1"/>
    </xf>
    <xf numFmtId="44" fontId="12" fillId="3" borderId="0" xfId="0" applyNumberFormat="1" applyFont="1" applyFill="1" applyBorder="1" applyAlignment="1" applyProtection="1">
      <alignment shrinkToFit="1"/>
      <protection locked="0"/>
    </xf>
    <xf numFmtId="44" fontId="12" fillId="3" borderId="21" xfId="0" applyNumberFormat="1" applyFont="1" applyFill="1" applyBorder="1" applyAlignment="1" applyProtection="1">
      <alignment shrinkToFit="1"/>
      <protection locked="0"/>
    </xf>
    <xf numFmtId="44" fontId="6" fillId="3" borderId="21" xfId="0" applyNumberFormat="1" applyFont="1" applyFill="1" applyBorder="1" applyAlignment="1" applyProtection="1">
      <alignment shrinkToFit="1"/>
      <protection locked="0"/>
    </xf>
    <xf numFmtId="42" fontId="12" fillId="3" borderId="0" xfId="0" applyNumberFormat="1" applyFont="1" applyFill="1" applyBorder="1" applyAlignment="1" applyProtection="1">
      <alignment shrinkToFit="1"/>
      <protection locked="0"/>
    </xf>
    <xf numFmtId="42" fontId="12" fillId="3" borderId="21" xfId="0" applyNumberFormat="1" applyFont="1" applyFill="1" applyBorder="1" applyAlignment="1" applyProtection="1">
      <alignment shrinkToFit="1"/>
      <protection locked="0"/>
    </xf>
    <xf numFmtId="42" fontId="12" fillId="5" borderId="0" xfId="0" applyNumberFormat="1" applyFont="1" applyFill="1" applyBorder="1" applyAlignment="1" applyProtection="1">
      <alignment shrinkToFit="1"/>
      <protection locked="0"/>
    </xf>
    <xf numFmtId="37" fontId="6" fillId="3" borderId="27" xfId="0" applyNumberFormat="1" applyFont="1" applyFill="1" applyBorder="1" applyAlignment="1" applyProtection="1">
      <alignment shrinkToFit="1"/>
      <protection locked="0"/>
    </xf>
    <xf numFmtId="42" fontId="6" fillId="3" borderId="0" xfId="0" applyNumberFormat="1" applyFont="1" applyFill="1" applyBorder="1" applyAlignment="1" applyProtection="1">
      <alignment shrinkToFit="1"/>
      <protection locked="0"/>
    </xf>
    <xf numFmtId="42" fontId="6" fillId="3" borderId="21" xfId="0" applyNumberFormat="1" applyFont="1" applyFill="1" applyBorder="1" applyAlignment="1" applyProtection="1">
      <alignment shrinkToFit="1"/>
      <protection locked="0"/>
    </xf>
    <xf numFmtId="42" fontId="6" fillId="5" borderId="0" xfId="0" applyNumberFormat="1" applyFont="1" applyFill="1" applyBorder="1" applyAlignment="1" applyProtection="1">
      <alignment shrinkToFit="1"/>
      <protection locked="0"/>
    </xf>
    <xf numFmtId="42" fontId="6" fillId="3" borderId="21" xfId="0" applyNumberFormat="1" applyFont="1" applyFill="1" applyBorder="1" applyAlignment="1">
      <alignment shrinkToFit="1"/>
    </xf>
    <xf numFmtId="44" fontId="12" fillId="5" borderId="10" xfId="0" applyNumberFormat="1" applyFont="1" applyFill="1" applyBorder="1" applyAlignment="1" applyProtection="1">
      <alignment shrinkToFit="1"/>
      <protection locked="0"/>
    </xf>
    <xf numFmtId="44" fontId="0" fillId="3" borderId="7" xfId="0" applyNumberFormat="1" applyFill="1" applyBorder="1" applyAlignment="1">
      <alignment shrinkToFit="1"/>
    </xf>
    <xf numFmtId="44" fontId="0" fillId="3" borderId="10" xfId="0" applyNumberFormat="1" applyFill="1" applyBorder="1" applyAlignment="1">
      <alignment shrinkToFit="1"/>
    </xf>
    <xf numFmtId="44" fontId="12" fillId="3" borderId="10" xfId="0" applyNumberFormat="1" applyFont="1" applyFill="1" applyBorder="1" applyAlignment="1" applyProtection="1">
      <alignment shrinkToFit="1"/>
      <protection locked="0"/>
    </xf>
    <xf numFmtId="44" fontId="12" fillId="3" borderId="18" xfId="0" applyNumberFormat="1" applyFont="1" applyFill="1" applyBorder="1" applyAlignment="1" applyProtection="1">
      <alignment shrinkToFit="1"/>
      <protection locked="0"/>
    </xf>
    <xf numFmtId="44" fontId="6" fillId="3" borderId="18" xfId="0" applyNumberFormat="1" applyFont="1" applyFill="1" applyBorder="1" applyAlignment="1" applyProtection="1">
      <alignment shrinkToFit="1"/>
      <protection locked="0"/>
    </xf>
    <xf numFmtId="37" fontId="12" fillId="3" borderId="26" xfId="0" applyNumberFormat="1" applyFont="1" applyFill="1" applyBorder="1" applyAlignment="1" applyProtection="1">
      <alignment shrinkToFit="1"/>
      <protection locked="0"/>
    </xf>
    <xf numFmtId="42" fontId="12" fillId="3" borderId="10" xfId="0" applyNumberFormat="1" applyFont="1" applyFill="1" applyBorder="1" applyAlignment="1" applyProtection="1">
      <alignment shrinkToFit="1"/>
      <protection locked="0"/>
    </xf>
    <xf numFmtId="42" fontId="12" fillId="3" borderId="18" xfId="0" applyNumberFormat="1" applyFont="1" applyFill="1" applyBorder="1" applyAlignment="1" applyProtection="1">
      <alignment shrinkToFit="1"/>
      <protection locked="0"/>
    </xf>
    <xf numFmtId="42" fontId="12" fillId="5" borderId="10" xfId="0" applyNumberFormat="1" applyFont="1" applyFill="1" applyBorder="1" applyAlignment="1" applyProtection="1">
      <alignment shrinkToFit="1"/>
      <protection locked="0"/>
    </xf>
    <xf numFmtId="37" fontId="6" fillId="3" borderId="26" xfId="0" applyNumberFormat="1" applyFont="1" applyFill="1" applyBorder="1" applyAlignment="1" applyProtection="1">
      <alignment shrinkToFit="1"/>
      <protection locked="0"/>
    </xf>
    <xf numFmtId="42" fontId="6" fillId="3" borderId="10" xfId="0" applyNumberFormat="1" applyFont="1" applyFill="1" applyBorder="1" applyAlignment="1" applyProtection="1">
      <alignment shrinkToFit="1"/>
      <protection locked="0"/>
    </xf>
    <xf numFmtId="42" fontId="6" fillId="3" borderId="18" xfId="0" applyNumberFormat="1" applyFont="1" applyFill="1" applyBorder="1" applyAlignment="1" applyProtection="1">
      <alignment shrinkToFit="1"/>
      <protection locked="0"/>
    </xf>
    <xf numFmtId="42" fontId="6" fillId="5" borderId="10" xfId="0" applyNumberFormat="1" applyFont="1" applyFill="1" applyBorder="1" applyAlignment="1" applyProtection="1">
      <alignment shrinkToFit="1"/>
      <protection locked="0"/>
    </xf>
    <xf numFmtId="42" fontId="6" fillId="3" borderId="18" xfId="0" applyNumberFormat="1" applyFont="1" applyFill="1" applyBorder="1" applyAlignment="1">
      <alignment shrinkToFit="1"/>
    </xf>
    <xf numFmtId="42" fontId="0" fillId="5" borderId="8" xfId="0" applyNumberFormat="1" applyFill="1" applyBorder="1" applyAlignment="1">
      <alignment shrinkToFit="1"/>
    </xf>
    <xf numFmtId="44" fontId="4" fillId="3" borderId="0" xfId="0" applyNumberFormat="1" applyFont="1" applyFill="1" applyBorder="1" applyAlignment="1" applyProtection="1">
      <alignment shrinkToFit="1"/>
      <protection locked="0"/>
    </xf>
    <xf numFmtId="44" fontId="4" fillId="3" borderId="21" xfId="0" applyNumberFormat="1" applyFont="1" applyFill="1" applyBorder="1" applyAlignment="1" applyProtection="1">
      <alignment shrinkToFit="1"/>
      <protection locked="0"/>
    </xf>
    <xf numFmtId="37" fontId="4" fillId="3" borderId="27" xfId="0" applyNumberFormat="1" applyFont="1" applyFill="1" applyBorder="1" applyAlignment="1" applyProtection="1">
      <alignment shrinkToFit="1"/>
      <protection locked="0"/>
    </xf>
    <xf numFmtId="42" fontId="4" fillId="3" borderId="0" xfId="0" applyNumberFormat="1" applyFont="1" applyFill="1" applyBorder="1" applyAlignment="1" applyProtection="1">
      <alignment shrinkToFit="1"/>
      <protection locked="0"/>
    </xf>
    <xf numFmtId="42" fontId="4" fillId="3" borderId="21" xfId="0" applyNumberFormat="1" applyFont="1" applyFill="1" applyBorder="1" applyAlignment="1" applyProtection="1">
      <alignment shrinkToFit="1"/>
      <protection locked="0"/>
    </xf>
    <xf numFmtId="42" fontId="4" fillId="3" borderId="21" xfId="0" applyNumberFormat="1" applyFont="1" applyFill="1" applyBorder="1" applyAlignment="1">
      <alignment shrinkToFit="1"/>
    </xf>
    <xf numFmtId="0" fontId="7" fillId="4" borderId="6" xfId="0" applyFont="1" applyFill="1" applyBorder="1" applyProtection="1"/>
    <xf numFmtId="0" fontId="0" fillId="0" borderId="0" xfId="0"/>
    <xf numFmtId="42" fontId="4" fillId="3" borderId="10" xfId="0" applyNumberFormat="1" applyFont="1" applyFill="1" applyBorder="1" applyAlignment="1" applyProtection="1">
      <alignment shrinkToFit="1"/>
      <protection locked="0"/>
    </xf>
    <xf numFmtId="37" fontId="4" fillId="3" borderId="26" xfId="0" applyNumberFormat="1" applyFont="1" applyFill="1" applyBorder="1" applyAlignment="1" applyProtection="1">
      <alignment shrinkToFit="1"/>
      <protection locked="0"/>
    </xf>
    <xf numFmtId="0" fontId="3" fillId="3" borderId="0" xfId="0" applyFont="1" applyFill="1" applyBorder="1" applyAlignment="1">
      <alignment horizontal="center"/>
    </xf>
    <xf numFmtId="44" fontId="4" fillId="3" borderId="18" xfId="0" applyNumberFormat="1" applyFont="1" applyFill="1" applyBorder="1" applyAlignment="1" applyProtection="1">
      <alignment shrinkToFit="1"/>
      <protection locked="0"/>
    </xf>
    <xf numFmtId="44" fontId="4" fillId="3" borderId="10" xfId="0" applyNumberFormat="1" applyFont="1" applyFill="1" applyBorder="1" applyAlignment="1" applyProtection="1">
      <alignment shrinkToFit="1"/>
      <protection locked="0"/>
    </xf>
    <xf numFmtId="0" fontId="7" fillId="4" borderId="10" xfId="0" applyFont="1" applyFill="1" applyBorder="1" applyProtection="1"/>
    <xf numFmtId="0" fontId="7" fillId="4" borderId="0" xfId="0" applyFont="1" applyFill="1" applyBorder="1" applyProtection="1"/>
    <xf numFmtId="42" fontId="3" fillId="4" borderId="0" xfId="0" applyNumberFormat="1" applyFont="1" applyFill="1" applyBorder="1" applyProtection="1"/>
    <xf numFmtId="0" fontId="2" fillId="4" borderId="0" xfId="0" applyFont="1" applyFill="1" applyBorder="1" applyAlignment="1">
      <alignment horizontal="center"/>
    </xf>
    <xf numFmtId="0" fontId="4" fillId="3" borderId="15" xfId="0" applyFont="1" applyFill="1" applyBorder="1" applyAlignment="1">
      <alignment horizontal="center"/>
    </xf>
    <xf numFmtId="42" fontId="4" fillId="3" borderId="18" xfId="0" applyNumberFormat="1" applyFont="1" applyFill="1" applyBorder="1" applyAlignment="1" applyProtection="1">
      <alignment shrinkToFit="1"/>
      <protection locked="0"/>
    </xf>
    <xf numFmtId="42" fontId="4" fillId="3" borderId="18" xfId="0" applyNumberFormat="1" applyFont="1" applyFill="1" applyBorder="1" applyAlignment="1">
      <alignment shrinkToFit="1"/>
    </xf>
    <xf numFmtId="0" fontId="0" fillId="3" borderId="28" xfId="0" applyFill="1" applyBorder="1"/>
    <xf numFmtId="0" fontId="0" fillId="3" borderId="27" xfId="0" applyFill="1" applyBorder="1"/>
    <xf numFmtId="37" fontId="12" fillId="3" borderId="27" xfId="0" applyNumberFormat="1" applyFont="1" applyFill="1" applyBorder="1" applyAlignment="1" applyProtection="1">
      <alignment shrinkToFit="1"/>
      <protection locked="0"/>
    </xf>
    <xf numFmtId="44" fontId="4" fillId="3" borderId="29" xfId="0" applyNumberFormat="1" applyFont="1" applyFill="1" applyBorder="1" applyAlignment="1" applyProtection="1">
      <alignment shrinkToFit="1"/>
      <protection locked="0"/>
    </xf>
    <xf numFmtId="44" fontId="4" fillId="3" borderId="30" xfId="0" applyNumberFormat="1" applyFont="1" applyFill="1" applyBorder="1" applyAlignment="1" applyProtection="1">
      <alignment shrinkToFit="1"/>
      <protection locked="0"/>
    </xf>
    <xf numFmtId="44" fontId="12" fillId="5" borderId="30" xfId="0" applyNumberFormat="1" applyFont="1" applyFill="1" applyBorder="1" applyAlignment="1" applyProtection="1">
      <alignment shrinkToFit="1"/>
      <protection locked="0"/>
    </xf>
    <xf numFmtId="0" fontId="0" fillId="0" borderId="0" xfId="0"/>
    <xf numFmtId="0" fontId="0" fillId="0" borderId="0" xfId="0"/>
    <xf numFmtId="0" fontId="4" fillId="3" borderId="7" xfId="0" applyFont="1" applyFill="1" applyBorder="1" applyAlignment="1">
      <alignment horizontal="center"/>
    </xf>
    <xf numFmtId="0" fontId="1" fillId="3" borderId="10" xfId="0" applyFont="1" applyFill="1" applyBorder="1" applyAlignment="1">
      <alignment horizontal="center"/>
    </xf>
    <xf numFmtId="0" fontId="0" fillId="3" borderId="0" xfId="0" applyFill="1" applyBorder="1"/>
    <xf numFmtId="0" fontId="0" fillId="0" borderId="0" xfId="0"/>
    <xf numFmtId="0" fontId="7" fillId="3" borderId="4" xfId="0" applyFont="1" applyFill="1" applyBorder="1" applyAlignment="1">
      <alignment horizontal="center"/>
    </xf>
    <xf numFmtId="0" fontId="7" fillId="3" borderId="2" xfId="0" applyFont="1" applyFill="1" applyBorder="1" applyAlignment="1">
      <alignment horizontal="center"/>
    </xf>
    <xf numFmtId="0" fontId="7" fillId="3" borderId="8" xfId="0" applyFont="1" applyFill="1" applyBorder="1" applyAlignment="1">
      <alignment horizontal="center"/>
    </xf>
    <xf numFmtId="44" fontId="12" fillId="3" borderId="2" xfId="0" applyNumberFormat="1" applyFont="1" applyFill="1" applyBorder="1" applyAlignment="1" applyProtection="1">
      <alignment shrinkToFit="1"/>
      <protection locked="0"/>
    </xf>
    <xf numFmtId="44" fontId="12" fillId="3" borderId="8" xfId="0" applyNumberFormat="1" applyFont="1" applyFill="1" applyBorder="1" applyAlignment="1" applyProtection="1">
      <alignment shrinkToFit="1"/>
      <protection locked="0"/>
    </xf>
    <xf numFmtId="44" fontId="4" fillId="3" borderId="2" xfId="0" applyNumberFormat="1" applyFont="1" applyFill="1" applyBorder="1" applyAlignment="1" applyProtection="1">
      <alignment shrinkToFit="1"/>
      <protection locked="0"/>
    </xf>
    <xf numFmtId="44" fontId="3" fillId="3" borderId="2" xfId="0" applyNumberFormat="1" applyFont="1" applyFill="1" applyBorder="1" applyAlignment="1" applyProtection="1">
      <alignment shrinkToFit="1"/>
      <protection locked="0"/>
    </xf>
    <xf numFmtId="44" fontId="4" fillId="3" borderId="8" xfId="0" applyNumberFormat="1" applyFont="1" applyFill="1" applyBorder="1" applyAlignment="1" applyProtection="1">
      <alignment shrinkToFit="1"/>
      <protection locked="0"/>
    </xf>
    <xf numFmtId="42" fontId="0" fillId="3" borderId="0" xfId="0" applyNumberFormat="1" applyFill="1" applyBorder="1" applyAlignment="1">
      <alignment shrinkToFit="1"/>
    </xf>
    <xf numFmtId="0" fontId="7" fillId="3" borderId="10" xfId="0" applyFont="1" applyFill="1" applyBorder="1" applyAlignment="1">
      <alignment horizontal="center"/>
    </xf>
    <xf numFmtId="16" fontId="1" fillId="3" borderId="0" xfId="0" applyNumberFormat="1" applyFont="1" applyFill="1" applyBorder="1" applyAlignment="1">
      <alignment horizontal="center"/>
    </xf>
    <xf numFmtId="0" fontId="0" fillId="0" borderId="0" xfId="0"/>
    <xf numFmtId="0" fontId="1" fillId="3" borderId="0" xfId="0" applyFont="1" applyFill="1" applyBorder="1" applyAlignment="1">
      <alignment horizontal="center"/>
    </xf>
    <xf numFmtId="0" fontId="1" fillId="0" borderId="0" xfId="0" applyFont="1" applyAlignment="1"/>
    <xf numFmtId="44" fontId="12" fillId="5" borderId="29" xfId="0" applyNumberFormat="1" applyFont="1" applyFill="1" applyBorder="1" applyAlignment="1" applyProtection="1">
      <alignment shrinkToFit="1"/>
      <protection locked="0"/>
    </xf>
    <xf numFmtId="0" fontId="0" fillId="3" borderId="6" xfId="0" applyFill="1" applyBorder="1" applyProtection="1"/>
    <xf numFmtId="0" fontId="0" fillId="4" borderId="0" xfId="0" applyFill="1" applyBorder="1" applyAlignment="1">
      <alignment horizontal="center"/>
    </xf>
    <xf numFmtId="42" fontId="4" fillId="3" borderId="29" xfId="0" applyNumberFormat="1" applyFont="1" applyFill="1" applyBorder="1" applyAlignment="1" applyProtection="1">
      <alignment shrinkToFit="1"/>
      <protection locked="0"/>
    </xf>
    <xf numFmtId="0" fontId="10" fillId="3" borderId="35" xfId="0" applyFont="1" applyFill="1" applyBorder="1" applyAlignment="1" applyProtection="1">
      <alignment horizontal="center"/>
    </xf>
    <xf numFmtId="0" fontId="9" fillId="3" borderId="35" xfId="0" applyFont="1" applyFill="1" applyBorder="1" applyAlignment="1" applyProtection="1">
      <alignment horizontal="center"/>
    </xf>
    <xf numFmtId="1" fontId="18" fillId="3" borderId="35" xfId="0" applyNumberFormat="1" applyFont="1" applyFill="1" applyBorder="1" applyProtection="1"/>
    <xf numFmtId="37" fontId="4" fillId="3" borderId="40" xfId="0" applyNumberFormat="1" applyFont="1" applyFill="1" applyBorder="1" applyAlignment="1" applyProtection="1">
      <alignment shrinkToFit="1"/>
      <protection locked="0"/>
    </xf>
    <xf numFmtId="42" fontId="0" fillId="5" borderId="35" xfId="0" applyNumberFormat="1" applyFill="1" applyBorder="1" applyAlignment="1">
      <alignment shrinkToFit="1"/>
    </xf>
    <xf numFmtId="0" fontId="1" fillId="0" borderId="0" xfId="0" applyFont="1"/>
    <xf numFmtId="44" fontId="1" fillId="4" borderId="0" xfId="0" applyNumberFormat="1" applyFont="1" applyFill="1" applyBorder="1"/>
    <xf numFmtId="0" fontId="1" fillId="0" borderId="0" xfId="0" applyFont="1" applyBorder="1"/>
    <xf numFmtId="0" fontId="27" fillId="0" borderId="0" xfId="1" applyFont="1" applyAlignment="1" applyProtection="1"/>
    <xf numFmtId="0" fontId="1" fillId="0" borderId="0" xfId="1" applyFont="1" applyAlignment="1" applyProtection="1"/>
    <xf numFmtId="0" fontId="14" fillId="0" borderId="0" xfId="1" applyFont="1" applyAlignment="1" applyProtection="1"/>
    <xf numFmtId="0" fontId="23" fillId="3" borderId="19" xfId="0" applyFont="1" applyFill="1" applyBorder="1" applyAlignment="1"/>
    <xf numFmtId="0" fontId="28" fillId="0" borderId="0" xfId="0" applyFont="1" applyAlignment="1"/>
    <xf numFmtId="14" fontId="7" fillId="0" borderId="0" xfId="0" applyNumberFormat="1" applyFont="1" applyFill="1" applyAlignment="1" applyProtection="1"/>
    <xf numFmtId="0" fontId="34" fillId="0" borderId="0" xfId="0" applyFont="1" applyAlignment="1">
      <alignment horizontal="left" vertical="center" readingOrder="1"/>
    </xf>
    <xf numFmtId="0" fontId="34" fillId="3" borderId="41" xfId="0" applyFont="1" applyFill="1" applyBorder="1" applyAlignment="1">
      <alignment horizontal="left" vertical="center" wrapText="1" readingOrder="1"/>
    </xf>
    <xf numFmtId="0" fontId="7" fillId="4" borderId="0" xfId="0" applyFont="1" applyFill="1" applyBorder="1" applyAlignment="1"/>
    <xf numFmtId="0" fontId="0" fillId="5" borderId="6" xfId="0" applyFill="1" applyBorder="1" applyAlignment="1">
      <alignment horizontal="left" indent="4"/>
    </xf>
    <xf numFmtId="0" fontId="0" fillId="5" borderId="19" xfId="0" applyFill="1" applyBorder="1" applyAlignment="1">
      <alignment horizontal="left" indent="4"/>
    </xf>
    <xf numFmtId="0" fontId="0" fillId="5" borderId="6" xfId="0" applyFill="1" applyBorder="1" applyAlignment="1">
      <alignment horizontal="left" indent="5"/>
    </xf>
    <xf numFmtId="0" fontId="0" fillId="5" borderId="19" xfId="0" applyFill="1" applyBorder="1" applyAlignment="1">
      <alignment horizontal="left" indent="5"/>
    </xf>
    <xf numFmtId="0" fontId="0" fillId="5" borderId="6" xfId="0" applyFill="1" applyBorder="1" applyAlignment="1">
      <alignment horizontal="left" indent="8"/>
    </xf>
    <xf numFmtId="0" fontId="0" fillId="5" borderId="19" xfId="0" applyFill="1" applyBorder="1" applyAlignment="1">
      <alignment horizontal="left" indent="8"/>
    </xf>
    <xf numFmtId="0" fontId="7" fillId="5" borderId="12" xfId="0" applyFont="1" applyFill="1" applyBorder="1" applyAlignment="1">
      <alignment horizontal="left" indent="11"/>
    </xf>
    <xf numFmtId="0" fontId="0" fillId="5" borderId="6" xfId="0" applyFill="1" applyBorder="1" applyAlignment="1">
      <alignment horizontal="left" indent="11"/>
    </xf>
    <xf numFmtId="0" fontId="0" fillId="5" borderId="19" xfId="0" applyFill="1" applyBorder="1" applyAlignment="1">
      <alignment horizontal="left" indent="11"/>
    </xf>
    <xf numFmtId="0" fontId="7" fillId="5" borderId="17" xfId="0" applyFont="1" applyFill="1" applyBorder="1" applyAlignment="1">
      <alignment horizontal="left" indent="4"/>
    </xf>
    <xf numFmtId="0" fontId="7" fillId="5" borderId="17" xfId="0" applyFont="1" applyFill="1" applyBorder="1" applyAlignment="1">
      <alignment horizontal="left" indent="5"/>
    </xf>
    <xf numFmtId="0" fontId="7" fillId="5" borderId="6" xfId="0" applyFont="1" applyFill="1" applyBorder="1" applyAlignment="1">
      <alignment horizontal="left" indent="5"/>
    </xf>
    <xf numFmtId="0" fontId="7" fillId="5" borderId="6" xfId="0" applyFont="1" applyFill="1" applyBorder="1" applyAlignment="1">
      <alignment horizontal="left" indent="8"/>
    </xf>
    <xf numFmtId="0" fontId="7" fillId="5" borderId="6" xfId="0" applyFont="1" applyFill="1" applyBorder="1" applyAlignment="1">
      <alignment horizontal="left" indent="11"/>
    </xf>
    <xf numFmtId="0" fontId="7" fillId="5" borderId="14" xfId="0" applyFont="1" applyFill="1" applyBorder="1" applyAlignment="1">
      <alignment horizontal="left" indent="8"/>
    </xf>
    <xf numFmtId="0" fontId="1" fillId="0" borderId="0" xfId="0" applyFont="1" applyFill="1" applyAlignment="1"/>
    <xf numFmtId="0" fontId="1" fillId="0" borderId="0" xfId="1" applyFont="1" applyFill="1" applyAlignment="1" applyProtection="1"/>
    <xf numFmtId="14" fontId="1" fillId="0" borderId="0" xfId="0" applyNumberFormat="1" applyFont="1" applyFill="1" applyAlignment="1" applyProtection="1"/>
    <xf numFmtId="0" fontId="35" fillId="0" borderId="0" xfId="0" applyFont="1" applyFill="1" applyAlignment="1"/>
    <xf numFmtId="14" fontId="1" fillId="0" borderId="0" xfId="0" applyNumberFormat="1" applyFont="1" applyProtection="1">
      <protection locked="0"/>
    </xf>
    <xf numFmtId="0" fontId="9" fillId="4" borderId="0" xfId="0" applyFont="1" applyFill="1" applyBorder="1" applyProtection="1"/>
    <xf numFmtId="0" fontId="15" fillId="3" borderId="34" xfId="0" applyFont="1" applyFill="1" applyBorder="1" applyAlignment="1">
      <alignment horizontal="center"/>
    </xf>
    <xf numFmtId="0" fontId="0" fillId="3" borderId="34" xfId="0" applyFill="1" applyBorder="1"/>
    <xf numFmtId="0" fontId="0" fillId="3" borderId="35" xfId="0" applyFill="1" applyBorder="1"/>
    <xf numFmtId="0" fontId="4" fillId="3" borderId="34" xfId="0" applyFont="1" applyFill="1" applyBorder="1" applyAlignment="1">
      <alignment horizontal="center"/>
    </xf>
    <xf numFmtId="44" fontId="0" fillId="3" borderId="34" xfId="0" applyNumberFormat="1" applyFill="1" applyBorder="1" applyAlignment="1">
      <alignment shrinkToFit="1"/>
    </xf>
    <xf numFmtId="17" fontId="1" fillId="4" borderId="0" xfId="0" applyNumberFormat="1" applyFont="1" applyFill="1" applyBorder="1" applyAlignment="1">
      <alignment horizontal="center"/>
    </xf>
    <xf numFmtId="42" fontId="4" fillId="3" borderId="30" xfId="0" applyNumberFormat="1" applyFont="1" applyFill="1" applyBorder="1" applyAlignment="1" applyProtection="1">
      <alignment shrinkToFit="1"/>
      <protection locked="0"/>
    </xf>
    <xf numFmtId="0" fontId="12" fillId="4" borderId="3" xfId="0" applyFont="1" applyFill="1" applyBorder="1" applyAlignment="1">
      <alignment horizontal="center"/>
    </xf>
    <xf numFmtId="17" fontId="1" fillId="4" borderId="3" xfId="0" applyNumberFormat="1" applyFont="1" applyFill="1" applyBorder="1" applyAlignment="1">
      <alignment horizontal="center"/>
    </xf>
    <xf numFmtId="0" fontId="6" fillId="4" borderId="3" xfId="0" applyFont="1" applyFill="1" applyBorder="1" applyProtection="1">
      <protection locked="0"/>
    </xf>
    <xf numFmtId="44" fontId="0" fillId="4" borderId="3" xfId="0" applyNumberFormat="1" applyFill="1" applyBorder="1"/>
    <xf numFmtId="0" fontId="0" fillId="4" borderId="3" xfId="0" applyFill="1" applyBorder="1"/>
    <xf numFmtId="44" fontId="12" fillId="4" borderId="3" xfId="0" applyNumberFormat="1" applyFont="1" applyFill="1" applyBorder="1" applyProtection="1">
      <protection locked="0"/>
    </xf>
    <xf numFmtId="44" fontId="6" fillId="4" borderId="3" xfId="0" applyNumberFormat="1" applyFont="1" applyFill="1" applyBorder="1" applyProtection="1">
      <protection locked="0"/>
    </xf>
    <xf numFmtId="37" fontId="12" fillId="4" borderId="3" xfId="0" applyNumberFormat="1" applyFont="1" applyFill="1" applyBorder="1" applyProtection="1">
      <protection locked="0"/>
    </xf>
    <xf numFmtId="42" fontId="12" fillId="4" borderId="3" xfId="0" applyNumberFormat="1" applyFont="1" applyFill="1" applyBorder="1" applyProtection="1">
      <protection locked="0"/>
    </xf>
    <xf numFmtId="42" fontId="6" fillId="4" borderId="3" xfId="0" applyNumberFormat="1" applyFont="1" applyFill="1" applyBorder="1" applyProtection="1">
      <protection locked="0"/>
    </xf>
    <xf numFmtId="37" fontId="6" fillId="4" borderId="3" xfId="0" applyNumberFormat="1" applyFont="1" applyFill="1" applyBorder="1" applyProtection="1">
      <protection locked="0"/>
    </xf>
    <xf numFmtId="42" fontId="6" fillId="4" borderId="3" xfId="0" applyNumberFormat="1" applyFont="1" applyFill="1" applyBorder="1"/>
    <xf numFmtId="42" fontId="0" fillId="4" borderId="3" xfId="0" applyNumberFormat="1" applyFill="1" applyBorder="1"/>
    <xf numFmtId="44" fontId="12" fillId="5" borderId="8" xfId="0" applyNumberFormat="1" applyFont="1" applyFill="1" applyBorder="1" applyAlignment="1" applyProtection="1">
      <alignment shrinkToFit="1"/>
      <protection locked="0"/>
    </xf>
    <xf numFmtId="164" fontId="24" fillId="5" borderId="24" xfId="0" applyNumberFormat="1" applyFont="1" applyFill="1" applyBorder="1" applyAlignment="1" applyProtection="1">
      <protection locked="0"/>
    </xf>
    <xf numFmtId="164" fontId="24" fillId="5" borderId="31" xfId="0" applyNumberFormat="1" applyFont="1" applyFill="1" applyBorder="1" applyProtection="1">
      <protection locked="0"/>
    </xf>
    <xf numFmtId="164" fontId="24" fillId="5" borderId="29" xfId="0" applyNumberFormat="1" applyFont="1" applyFill="1" applyBorder="1" applyProtection="1">
      <protection locked="0"/>
    </xf>
    <xf numFmtId="164" fontId="24" fillId="5" borderId="18" xfId="0" applyNumberFormat="1" applyFont="1" applyFill="1" applyBorder="1" applyProtection="1">
      <protection locked="0"/>
    </xf>
    <xf numFmtId="164" fontId="24" fillId="5" borderId="38" xfId="0" applyNumberFormat="1" applyFont="1" applyFill="1" applyBorder="1" applyProtection="1">
      <protection locked="0"/>
    </xf>
    <xf numFmtId="164" fontId="24" fillId="5" borderId="0" xfId="0" applyNumberFormat="1" applyFont="1" applyFill="1" applyBorder="1" applyProtection="1">
      <protection locked="0"/>
    </xf>
    <xf numFmtId="164" fontId="24" fillId="5" borderId="24" xfId="0" applyNumberFormat="1" applyFont="1" applyFill="1" applyBorder="1" applyProtection="1">
      <protection locked="0"/>
    </xf>
    <xf numFmtId="164" fontId="24" fillId="5" borderId="19" xfId="0" applyNumberFormat="1" applyFont="1" applyFill="1" applyBorder="1" applyProtection="1">
      <protection locked="0"/>
    </xf>
    <xf numFmtId="164" fontId="24" fillId="5" borderId="17" xfId="0" applyNumberFormat="1" applyFont="1" applyFill="1" applyBorder="1" applyProtection="1">
      <protection locked="0"/>
    </xf>
    <xf numFmtId="164" fontId="24" fillId="5" borderId="25" xfId="0" applyNumberFormat="1" applyFont="1" applyFill="1" applyBorder="1" applyProtection="1">
      <protection locked="0"/>
    </xf>
    <xf numFmtId="164" fontId="24" fillId="3" borderId="6" xfId="0" applyNumberFormat="1" applyFont="1" applyFill="1" applyBorder="1" applyProtection="1"/>
    <xf numFmtId="164" fontId="24" fillId="3" borderId="0" xfId="0" applyNumberFormat="1" applyFont="1" applyFill="1" applyBorder="1" applyProtection="1"/>
    <xf numFmtId="164" fontId="24" fillId="3" borderId="10" xfId="0" applyNumberFormat="1" applyFont="1" applyFill="1" applyBorder="1" applyProtection="1"/>
    <xf numFmtId="164" fontId="24" fillId="3" borderId="14" xfId="0" applyNumberFormat="1" applyFont="1" applyFill="1" applyBorder="1" applyProtection="1"/>
    <xf numFmtId="0" fontId="24" fillId="0" borderId="0" xfId="0" applyFont="1" applyBorder="1" applyProtection="1"/>
    <xf numFmtId="0" fontId="24" fillId="0" borderId="6" xfId="0" applyFont="1" applyFill="1" applyBorder="1" applyProtection="1"/>
    <xf numFmtId="0" fontId="24" fillId="0" borderId="13" xfId="0" applyFont="1" applyFill="1" applyBorder="1" applyProtection="1"/>
    <xf numFmtId="0" fontId="24" fillId="4" borderId="10" xfId="0" applyFont="1" applyFill="1" applyBorder="1" applyProtection="1"/>
    <xf numFmtId="0" fontId="24" fillId="2" borderId="6" xfId="0" applyFont="1" applyFill="1" applyBorder="1" applyProtection="1"/>
    <xf numFmtId="0" fontId="24" fillId="2" borderId="8" xfId="0" applyFont="1" applyFill="1" applyBorder="1" applyProtection="1"/>
    <xf numFmtId="0" fontId="25" fillId="3" borderId="32" xfId="0" applyFont="1" applyFill="1" applyBorder="1" applyAlignment="1" applyProtection="1">
      <alignment horizontal="center"/>
    </xf>
    <xf numFmtId="0" fontId="25" fillId="3" borderId="32" xfId="2" applyFont="1" applyFill="1" applyBorder="1" applyAlignment="1" applyProtection="1">
      <alignment horizontal="center"/>
    </xf>
    <xf numFmtId="0" fontId="25" fillId="3" borderId="32" xfId="2" applyFont="1" applyFill="1" applyBorder="1" applyAlignment="1" applyProtection="1">
      <alignment horizontal="center" wrapText="1"/>
    </xf>
    <xf numFmtId="0" fontId="25" fillId="3" borderId="33" xfId="2" applyFont="1" applyFill="1" applyBorder="1" applyAlignment="1" applyProtection="1">
      <alignment horizontal="center" wrapText="1"/>
    </xf>
    <xf numFmtId="0" fontId="25" fillId="3" borderId="6" xfId="0" applyFont="1" applyFill="1" applyBorder="1" applyAlignment="1" applyProtection="1">
      <alignment horizontal="center"/>
    </xf>
    <xf numFmtId="0" fontId="25" fillId="3" borderId="13" xfId="0" applyFont="1" applyFill="1" applyBorder="1" applyAlignment="1" applyProtection="1">
      <alignment horizontal="center"/>
    </xf>
    <xf numFmtId="0" fontId="25" fillId="3" borderId="10" xfId="0" applyFont="1" applyFill="1" applyBorder="1" applyAlignment="1" applyProtection="1">
      <alignment horizontal="center"/>
    </xf>
    <xf numFmtId="0" fontId="25" fillId="3" borderId="10" xfId="2" applyFont="1" applyFill="1" applyBorder="1" applyAlignment="1" applyProtection="1">
      <alignment horizontal="center"/>
    </xf>
    <xf numFmtId="0" fontId="25" fillId="3" borderId="10" xfId="2" applyFont="1" applyFill="1" applyBorder="1" applyAlignment="1" applyProtection="1">
      <alignment horizontal="center" wrapText="1"/>
    </xf>
    <xf numFmtId="0" fontId="25" fillId="3" borderId="14" xfId="0" applyFont="1" applyFill="1" applyBorder="1" applyAlignment="1" applyProtection="1">
      <alignment horizontal="center"/>
    </xf>
    <xf numFmtId="0" fontId="24" fillId="5" borderId="24" xfId="0" applyFont="1" applyFill="1" applyBorder="1" applyAlignment="1" applyProtection="1">
      <protection locked="0"/>
    </xf>
    <xf numFmtId="37" fontId="24" fillId="5" borderId="24" xfId="0" applyNumberFormat="1" applyFont="1" applyFill="1" applyBorder="1" applyProtection="1">
      <protection locked="0"/>
    </xf>
    <xf numFmtId="164" fontId="24" fillId="5" borderId="30" xfId="0" applyNumberFormat="1" applyFont="1" applyFill="1" applyBorder="1" applyProtection="1">
      <protection locked="0"/>
    </xf>
    <xf numFmtId="0" fontId="25" fillId="3" borderId="0" xfId="0" applyFont="1" applyFill="1" applyBorder="1" applyAlignment="1" applyProtection="1"/>
    <xf numFmtId="0" fontId="24" fillId="3" borderId="13" xfId="0" applyFont="1" applyFill="1" applyBorder="1" applyAlignment="1" applyProtection="1"/>
    <xf numFmtId="0" fontId="24" fillId="3" borderId="0" xfId="0" applyFont="1" applyFill="1" applyBorder="1" applyAlignment="1" applyProtection="1"/>
    <xf numFmtId="164" fontId="24" fillId="3" borderId="35" xfId="0" applyNumberFormat="1" applyFont="1" applyFill="1" applyBorder="1" applyProtection="1"/>
    <xf numFmtId="0" fontId="24" fillId="3" borderId="0" xfId="0" applyFont="1" applyFill="1" applyBorder="1" applyProtection="1"/>
    <xf numFmtId="1" fontId="24" fillId="3" borderId="0" xfId="0" applyNumberFormat="1" applyFont="1" applyFill="1" applyBorder="1" applyProtection="1"/>
    <xf numFmtId="1" fontId="24" fillId="3" borderId="35" xfId="0" applyNumberFormat="1" applyFont="1" applyFill="1" applyBorder="1" applyProtection="1"/>
    <xf numFmtId="0" fontId="24" fillId="3" borderId="10" xfId="0" applyFont="1" applyFill="1" applyBorder="1" applyAlignment="1" applyProtection="1"/>
    <xf numFmtId="42" fontId="24" fillId="5" borderId="24" xfId="0" applyNumberFormat="1" applyFont="1" applyFill="1" applyBorder="1" applyProtection="1">
      <protection locked="0"/>
    </xf>
    <xf numFmtId="42" fontId="24" fillId="5" borderId="19" xfId="0" applyNumberFormat="1" applyFont="1" applyFill="1" applyBorder="1" applyProtection="1">
      <protection locked="0"/>
    </xf>
    <xf numFmtId="42" fontId="24" fillId="5" borderId="17" xfId="0" applyNumberFormat="1" applyFont="1" applyFill="1" applyBorder="1" applyProtection="1">
      <protection locked="0"/>
    </xf>
    <xf numFmtId="42" fontId="24" fillId="5" borderId="25" xfId="0" applyNumberFormat="1" applyFont="1" applyFill="1" applyBorder="1" applyProtection="1">
      <protection locked="0"/>
    </xf>
    <xf numFmtId="42" fontId="25" fillId="3" borderId="6" xfId="0" applyNumberFormat="1" applyFont="1" applyFill="1" applyBorder="1" applyProtection="1"/>
    <xf numFmtId="0" fontId="25" fillId="3" borderId="0" xfId="0" applyFont="1" applyFill="1" applyBorder="1" applyAlignment="1" applyProtection="1">
      <alignment horizontal="left"/>
    </xf>
    <xf numFmtId="42" fontId="24" fillId="5" borderId="30" xfId="0" applyNumberFormat="1" applyFont="1" applyFill="1" applyBorder="1" applyProtection="1">
      <protection locked="0"/>
    </xf>
    <xf numFmtId="10" fontId="24" fillId="5" borderId="24" xfId="0" applyNumberFormat="1" applyFont="1" applyFill="1" applyBorder="1" applyProtection="1">
      <protection locked="0"/>
    </xf>
    <xf numFmtId="10" fontId="24" fillId="5" borderId="19" xfId="0" applyNumberFormat="1" applyFont="1" applyFill="1" applyBorder="1" applyProtection="1">
      <protection locked="0"/>
    </xf>
    <xf numFmtId="10" fontId="24" fillId="5" borderId="17" xfId="0" applyNumberFormat="1" applyFont="1" applyFill="1" applyBorder="1" applyProtection="1">
      <protection locked="0"/>
    </xf>
    <xf numFmtId="10" fontId="24" fillId="5" borderId="25" xfId="0" applyNumberFormat="1" applyFont="1" applyFill="1" applyBorder="1" applyProtection="1">
      <protection locked="0"/>
    </xf>
    <xf numFmtId="42" fontId="25" fillId="3" borderId="0" xfId="0" applyNumberFormat="1" applyFont="1" applyFill="1" applyBorder="1" applyProtection="1"/>
    <xf numFmtId="42" fontId="25" fillId="3" borderId="35" xfId="0" applyNumberFormat="1" applyFont="1" applyFill="1" applyBorder="1" applyProtection="1"/>
    <xf numFmtId="0" fontId="25" fillId="3" borderId="0" xfId="0" applyFont="1" applyFill="1" applyBorder="1" applyProtection="1"/>
    <xf numFmtId="0" fontId="24" fillId="3" borderId="35" xfId="0" applyFont="1" applyFill="1" applyBorder="1" applyProtection="1"/>
    <xf numFmtId="165" fontId="24" fillId="5" borderId="24" xfId="4" applyNumberFormat="1" applyFont="1" applyFill="1" applyBorder="1" applyProtection="1">
      <protection locked="0"/>
    </xf>
    <xf numFmtId="165" fontId="24" fillId="5" borderId="19" xfId="4" applyNumberFormat="1" applyFont="1" applyFill="1" applyBorder="1" applyProtection="1">
      <protection locked="0"/>
    </xf>
    <xf numFmtId="165" fontId="24" fillId="5" borderId="17" xfId="4" applyNumberFormat="1" applyFont="1" applyFill="1" applyBorder="1" applyProtection="1">
      <protection locked="0"/>
    </xf>
    <xf numFmtId="165" fontId="24" fillId="5" borderId="25" xfId="4" applyNumberFormat="1" applyFont="1" applyFill="1" applyBorder="1" applyProtection="1">
      <protection locked="0"/>
    </xf>
    <xf numFmtId="164" fontId="24" fillId="5" borderId="24" xfId="0" applyNumberFormat="1" applyFont="1" applyFill="1" applyBorder="1" applyAlignment="1" applyProtection="1">
      <alignment horizontal="right"/>
      <protection locked="0"/>
    </xf>
    <xf numFmtId="165" fontId="24" fillId="3" borderId="0" xfId="4" applyNumberFormat="1" applyFont="1" applyFill="1" applyBorder="1" applyProtection="1"/>
    <xf numFmtId="165" fontId="24" fillId="3" borderId="35" xfId="4" applyNumberFormat="1" applyFont="1" applyFill="1" applyBorder="1" applyProtection="1"/>
    <xf numFmtId="42" fontId="25" fillId="3" borderId="36" xfId="0" applyNumberFormat="1" applyFont="1" applyFill="1" applyBorder="1" applyProtection="1"/>
    <xf numFmtId="42" fontId="25" fillId="3" borderId="37" xfId="0" applyNumberFormat="1" applyFont="1" applyFill="1" applyBorder="1" applyProtection="1"/>
    <xf numFmtId="0" fontId="10" fillId="0" borderId="0" xfId="0" applyFont="1" applyProtection="1"/>
    <xf numFmtId="0" fontId="10" fillId="0" borderId="0" xfId="0" applyFont="1" applyFill="1" applyBorder="1" applyProtection="1"/>
    <xf numFmtId="0" fontId="38" fillId="0" borderId="0" xfId="1" applyFont="1" applyAlignment="1" applyProtection="1"/>
    <xf numFmtId="0" fontId="10" fillId="0" borderId="0" xfId="0" applyFont="1"/>
    <xf numFmtId="167" fontId="39" fillId="3" borderId="0" xfId="0" applyNumberFormat="1" applyFont="1" applyFill="1" applyBorder="1" applyAlignment="1">
      <alignment horizontal="left"/>
    </xf>
    <xf numFmtId="0" fontId="39" fillId="3" borderId="3" xfId="0" applyFont="1" applyFill="1" applyBorder="1"/>
    <xf numFmtId="0" fontId="40" fillId="3" borderId="3" xfId="0" applyFont="1" applyFill="1" applyBorder="1" applyAlignment="1">
      <alignment horizontal="center"/>
    </xf>
    <xf numFmtId="0" fontId="41" fillId="3" borderId="3" xfId="0" applyFont="1" applyFill="1" applyBorder="1" applyAlignment="1">
      <alignment horizontal="center"/>
    </xf>
    <xf numFmtId="0" fontId="42" fillId="3" borderId="3" xfId="0" applyFont="1" applyFill="1" applyBorder="1" applyAlignment="1">
      <alignment horizontal="left" indent="4"/>
    </xf>
    <xf numFmtId="0" fontId="42" fillId="3" borderId="3" xfId="0" applyFont="1" applyFill="1" applyBorder="1" applyAlignment="1"/>
    <xf numFmtId="0" fontId="39" fillId="3" borderId="4" xfId="0" applyFont="1" applyFill="1" applyBorder="1" applyAlignment="1"/>
    <xf numFmtId="0" fontId="41" fillId="3" borderId="0" xfId="0" applyFont="1" applyFill="1" applyBorder="1" applyAlignment="1">
      <alignment horizontal="center"/>
    </xf>
    <xf numFmtId="0" fontId="41" fillId="3" borderId="0" xfId="0" applyFont="1" applyFill="1" applyBorder="1"/>
    <xf numFmtId="0" fontId="41" fillId="3" borderId="35" xfId="0" applyFont="1" applyFill="1" applyBorder="1" applyAlignment="1">
      <alignment horizontal="center"/>
    </xf>
    <xf numFmtId="0" fontId="41" fillId="3" borderId="10" xfId="0" applyFont="1" applyFill="1" applyBorder="1" applyAlignment="1">
      <alignment horizontal="center"/>
    </xf>
    <xf numFmtId="0" fontId="41" fillId="3" borderId="8" xfId="0" applyFont="1" applyFill="1" applyBorder="1" applyAlignment="1">
      <alignment horizontal="center"/>
    </xf>
    <xf numFmtId="0" fontId="39" fillId="3" borderId="34" xfId="0" applyFont="1" applyFill="1" applyBorder="1" applyAlignment="1">
      <alignment horizontal="center"/>
    </xf>
    <xf numFmtId="0" fontId="39" fillId="3" borderId="0" xfId="0" applyFont="1" applyFill="1" applyBorder="1" applyAlignment="1">
      <alignment horizontal="center"/>
    </xf>
    <xf numFmtId="167" fontId="39" fillId="3" borderId="35" xfId="0" applyNumberFormat="1" applyFont="1" applyFill="1" applyBorder="1" applyAlignment="1">
      <alignment horizontal="left"/>
    </xf>
    <xf numFmtId="0" fontId="39" fillId="3" borderId="11" xfId="0" applyFont="1" applyFill="1" applyBorder="1" applyAlignment="1">
      <alignment horizontal="center"/>
    </xf>
    <xf numFmtId="0" fontId="39" fillId="3" borderId="36" xfId="0" applyFont="1" applyFill="1" applyBorder="1" applyAlignment="1">
      <alignment horizontal="center"/>
    </xf>
    <xf numFmtId="167" fontId="39" fillId="3" borderId="36" xfId="0" applyNumberFormat="1" applyFont="1" applyFill="1" applyBorder="1" applyAlignment="1">
      <alignment horizontal="left"/>
    </xf>
    <xf numFmtId="167" fontId="39" fillId="3" borderId="37" xfId="0" applyNumberFormat="1" applyFont="1" applyFill="1" applyBorder="1" applyAlignment="1">
      <alignment horizontal="left"/>
    </xf>
    <xf numFmtId="42" fontId="39" fillId="3" borderId="0" xfId="0" applyNumberFormat="1" applyFont="1" applyFill="1" applyBorder="1" applyAlignment="1">
      <alignment horizontal="left"/>
    </xf>
    <xf numFmtId="42" fontId="39" fillId="3" borderId="35" xfId="0" applyNumberFormat="1" applyFont="1" applyFill="1" applyBorder="1" applyAlignment="1">
      <alignment horizontal="left"/>
    </xf>
    <xf numFmtId="42" fontId="39" fillId="3" borderId="36" xfId="0" applyNumberFormat="1" applyFont="1" applyFill="1" applyBorder="1" applyAlignment="1">
      <alignment horizontal="left"/>
    </xf>
    <xf numFmtId="42" fontId="39" fillId="3" borderId="37" xfId="0" applyNumberFormat="1" applyFont="1" applyFill="1" applyBorder="1" applyAlignment="1">
      <alignment horizontal="left"/>
    </xf>
    <xf numFmtId="0" fontId="44" fillId="3" borderId="34" xfId="0" applyFont="1" applyFill="1" applyBorder="1" applyAlignment="1">
      <alignment horizontal="center"/>
    </xf>
    <xf numFmtId="0" fontId="44" fillId="3" borderId="0" xfId="0" applyFont="1" applyFill="1" applyBorder="1" applyAlignment="1">
      <alignment horizontal="center"/>
    </xf>
    <xf numFmtId="0" fontId="44" fillId="3" borderId="35" xfId="0" applyFont="1" applyFill="1" applyBorder="1" applyAlignment="1">
      <alignment horizontal="center"/>
    </xf>
    <xf numFmtId="0" fontId="44" fillId="3" borderId="7" xfId="0" applyFont="1" applyFill="1" applyBorder="1" applyAlignment="1">
      <alignment horizontal="center"/>
    </xf>
    <xf numFmtId="0" fontId="44" fillId="3" borderId="10" xfId="0" applyFont="1" applyFill="1" applyBorder="1" applyAlignment="1">
      <alignment horizontal="center"/>
    </xf>
    <xf numFmtId="0" fontId="44" fillId="3" borderId="8" xfId="0" applyFont="1" applyFill="1" applyBorder="1" applyAlignment="1">
      <alignment horizontal="center"/>
    </xf>
    <xf numFmtId="8" fontId="39" fillId="3" borderId="0" xfId="0" applyNumberFormat="1" applyFont="1" applyFill="1" applyBorder="1" applyAlignment="1">
      <alignment horizontal="center"/>
    </xf>
    <xf numFmtId="6" fontId="39" fillId="3" borderId="35" xfId="0" applyNumberFormat="1" applyFont="1" applyFill="1" applyBorder="1" applyAlignment="1">
      <alignment horizontal="center"/>
    </xf>
    <xf numFmtId="7" fontId="39" fillId="3" borderId="0" xfId="0" applyNumberFormat="1" applyFont="1" applyFill="1" applyBorder="1" applyAlignment="1">
      <alignment horizontal="center"/>
    </xf>
    <xf numFmtId="5" fontId="39" fillId="3" borderId="35" xfId="0" applyNumberFormat="1" applyFont="1" applyFill="1" applyBorder="1" applyAlignment="1">
      <alignment horizontal="center"/>
    </xf>
    <xf numFmtId="7" fontId="39" fillId="3" borderId="36" xfId="0" applyNumberFormat="1" applyFont="1" applyFill="1" applyBorder="1" applyAlignment="1">
      <alignment horizontal="center"/>
    </xf>
    <xf numFmtId="5" fontId="39" fillId="3" borderId="37" xfId="0" applyNumberFormat="1" applyFont="1" applyFill="1" applyBorder="1" applyAlignment="1">
      <alignment horizontal="center"/>
    </xf>
    <xf numFmtId="0" fontId="39" fillId="3" borderId="34" xfId="0" applyFont="1" applyFill="1" applyBorder="1"/>
    <xf numFmtId="0" fontId="39" fillId="3" borderId="0" xfId="0" applyFont="1" applyFill="1" applyBorder="1"/>
    <xf numFmtId="0" fontId="39" fillId="3" borderId="35" xfId="0" applyFont="1" applyFill="1" applyBorder="1"/>
    <xf numFmtId="0" fontId="0" fillId="0" borderId="0" xfId="0" applyAlignment="1">
      <alignment horizontal="center"/>
    </xf>
    <xf numFmtId="0" fontId="15" fillId="3" borderId="15" xfId="0" applyFont="1" applyFill="1" applyBorder="1" applyAlignment="1">
      <alignment horizontal="center"/>
    </xf>
    <xf numFmtId="0" fontId="15" fillId="5" borderId="35" xfId="0" applyFont="1" applyFill="1" applyBorder="1" applyAlignment="1">
      <alignment horizontal="center"/>
    </xf>
    <xf numFmtId="166" fontId="12" fillId="3" borderId="34" xfId="0" applyNumberFormat="1" applyFont="1" applyFill="1" applyBorder="1" applyAlignment="1" applyProtection="1">
      <alignment shrinkToFit="1"/>
      <protection locked="0"/>
    </xf>
    <xf numFmtId="166" fontId="12" fillId="3" borderId="7" xfId="0" applyNumberFormat="1" applyFont="1" applyFill="1" applyBorder="1" applyAlignment="1" applyProtection="1">
      <alignment shrinkToFit="1"/>
      <protection locked="0"/>
    </xf>
    <xf numFmtId="166" fontId="12" fillId="3" borderId="11" xfId="0" applyNumberFormat="1" applyFont="1" applyFill="1" applyBorder="1" applyAlignment="1" applyProtection="1">
      <alignment shrinkToFit="1"/>
      <protection locked="0"/>
    </xf>
    <xf numFmtId="42" fontId="4" fillId="3" borderId="36" xfId="0" applyNumberFormat="1" applyFont="1" applyFill="1" applyBorder="1" applyAlignment="1" applyProtection="1">
      <alignment shrinkToFit="1"/>
      <protection locked="0"/>
    </xf>
    <xf numFmtId="42" fontId="6" fillId="3" borderId="36" xfId="0" applyNumberFormat="1" applyFont="1" applyFill="1" applyBorder="1" applyAlignment="1" applyProtection="1">
      <alignment shrinkToFit="1"/>
      <protection locked="0"/>
    </xf>
    <xf numFmtId="42" fontId="4" fillId="3" borderId="42" xfId="0" applyNumberFormat="1" applyFont="1" applyFill="1" applyBorder="1" applyAlignment="1" applyProtection="1">
      <alignment shrinkToFit="1"/>
      <protection locked="0"/>
    </xf>
    <xf numFmtId="42" fontId="12" fillId="5" borderId="36" xfId="0" applyNumberFormat="1" applyFont="1" applyFill="1" applyBorder="1" applyAlignment="1" applyProtection="1">
      <alignment shrinkToFit="1"/>
      <protection locked="0"/>
    </xf>
    <xf numFmtId="42" fontId="4" fillId="3" borderId="42" xfId="0" applyNumberFormat="1" applyFont="1" applyFill="1" applyBorder="1" applyAlignment="1">
      <alignment shrinkToFit="1"/>
    </xf>
    <xf numFmtId="42" fontId="0" fillId="5" borderId="37" xfId="0" applyNumberFormat="1" applyFill="1" applyBorder="1" applyAlignment="1">
      <alignment shrinkToFit="1"/>
    </xf>
    <xf numFmtId="5" fontId="39" fillId="3" borderId="0" xfId="0" applyNumberFormat="1" applyFont="1" applyFill="1" applyBorder="1" applyAlignment="1">
      <alignment horizontal="center"/>
    </xf>
    <xf numFmtId="5" fontId="39" fillId="3" borderId="36" xfId="0" applyNumberFormat="1" applyFont="1" applyFill="1" applyBorder="1" applyAlignment="1">
      <alignment horizontal="center"/>
    </xf>
    <xf numFmtId="0" fontId="0" fillId="0" borderId="5" xfId="0" applyBorder="1" applyAlignment="1"/>
    <xf numFmtId="0" fontId="0" fillId="0" borderId="23" xfId="0" applyBorder="1" applyAlignment="1"/>
    <xf numFmtId="0" fontId="0" fillId="3" borderId="5" xfId="0" applyFill="1" applyBorder="1" applyAlignment="1"/>
    <xf numFmtId="0" fontId="0" fillId="3" borderId="23" xfId="0" applyFill="1" applyBorder="1" applyAlignment="1"/>
    <xf numFmtId="0" fontId="8" fillId="3" borderId="22" xfId="0" applyFont="1" applyFill="1" applyBorder="1" applyAlignment="1">
      <alignment horizontal="left" indent="5"/>
    </xf>
    <xf numFmtId="0" fontId="8" fillId="3" borderId="22" xfId="0" applyFont="1" applyFill="1" applyBorder="1" applyAlignment="1">
      <alignment horizontal="left" indent="11"/>
    </xf>
    <xf numFmtId="0" fontId="0" fillId="3" borderId="5" xfId="0" applyFill="1" applyBorder="1" applyAlignment="1">
      <alignment horizontal="left" indent="43"/>
    </xf>
    <xf numFmtId="0" fontId="0" fillId="3" borderId="23" xfId="0" applyFill="1" applyBorder="1" applyAlignment="1">
      <alignment horizontal="left" indent="43"/>
    </xf>
    <xf numFmtId="0" fontId="43" fillId="3" borderId="5" xfId="0" applyFont="1" applyFill="1" applyBorder="1" applyAlignment="1"/>
    <xf numFmtId="0" fontId="43" fillId="3" borderId="23" xfId="0" applyFont="1" applyFill="1" applyBorder="1" applyAlignment="1"/>
    <xf numFmtId="0" fontId="43" fillId="3" borderId="5" xfId="0" applyFont="1" applyFill="1" applyBorder="1" applyAlignment="1">
      <alignment horizontal="left" indent="6"/>
    </xf>
    <xf numFmtId="0" fontId="43" fillId="3" borderId="23" xfId="0" applyFont="1" applyFill="1" applyBorder="1" applyAlignment="1">
      <alignment horizontal="left" indent="6"/>
    </xf>
    <xf numFmtId="0" fontId="8" fillId="3" borderId="22" xfId="0" applyFont="1" applyFill="1" applyBorder="1" applyAlignment="1" applyProtection="1">
      <alignment horizontal="left" indent="1"/>
    </xf>
    <xf numFmtId="0" fontId="22" fillId="3" borderId="39" xfId="0" applyFont="1" applyFill="1" applyBorder="1" applyAlignment="1" applyProtection="1">
      <alignment horizontal="left" indent="1"/>
    </xf>
    <xf numFmtId="0" fontId="24" fillId="3" borderId="34" xfId="0" applyFont="1" applyFill="1" applyBorder="1" applyAlignment="1" applyProtection="1">
      <alignment horizontal="left" indent="3"/>
    </xf>
    <xf numFmtId="0" fontId="25" fillId="3" borderId="7" xfId="0" applyFont="1" applyFill="1" applyBorder="1" applyAlignment="1" applyProtection="1">
      <alignment horizontal="left" indent="4"/>
    </xf>
    <xf numFmtId="0" fontId="24" fillId="0" borderId="34" xfId="0" applyFont="1" applyBorder="1" applyAlignment="1" applyProtection="1">
      <alignment horizontal="left" indent="1"/>
    </xf>
    <xf numFmtId="0" fontId="22" fillId="3" borderId="12" xfId="2" applyFont="1" applyFill="1" applyBorder="1" applyAlignment="1" applyProtection="1">
      <alignment horizontal="left" indent="1"/>
    </xf>
    <xf numFmtId="0" fontId="0" fillId="3" borderId="34" xfId="0" applyFill="1" applyBorder="1" applyAlignment="1" applyProtection="1">
      <alignment horizontal="left" indent="1"/>
    </xf>
    <xf numFmtId="0" fontId="25" fillId="3" borderId="34" xfId="0" applyFont="1" applyFill="1" applyBorder="1" applyAlignment="1" applyProtection="1">
      <alignment horizontal="left" indent="1"/>
    </xf>
    <xf numFmtId="0" fontId="25" fillId="3" borderId="34" xfId="0" applyFont="1" applyFill="1" applyBorder="1" applyAlignment="1" applyProtection="1">
      <alignment horizontal="left" indent="4"/>
    </xf>
    <xf numFmtId="0" fontId="9" fillId="4" borderId="34" xfId="0" applyFont="1" applyFill="1" applyBorder="1" applyAlignment="1" applyProtection="1">
      <alignment horizontal="left" indent="1"/>
    </xf>
    <xf numFmtId="0" fontId="17" fillId="3" borderId="34" xfId="0" applyFont="1" applyFill="1" applyBorder="1" applyAlignment="1" applyProtection="1">
      <alignment horizontal="left" indent="1"/>
    </xf>
    <xf numFmtId="0" fontId="25" fillId="3" borderId="11" xfId="0" applyFont="1" applyFill="1" applyBorder="1" applyAlignment="1" applyProtection="1">
      <alignment horizontal="left" indent="1"/>
    </xf>
    <xf numFmtId="0" fontId="7" fillId="0" borderId="0" xfId="0" applyFont="1" applyBorder="1" applyAlignment="1" applyProtection="1">
      <alignment horizontal="left" indent="1"/>
    </xf>
    <xf numFmtId="0" fontId="10" fillId="0" borderId="0" xfId="0" applyFont="1" applyAlignment="1" applyProtection="1">
      <alignment horizontal="left" indent="1"/>
    </xf>
    <xf numFmtId="0" fontId="38" fillId="0" borderId="0" xfId="1" applyFont="1" applyAlignment="1" applyProtection="1">
      <alignment horizontal="left" indent="1"/>
    </xf>
    <xf numFmtId="0" fontId="0" fillId="0" borderId="0" xfId="0" applyAlignment="1" applyProtection="1">
      <alignment horizontal="left" indent="1"/>
    </xf>
    <xf numFmtId="0" fontId="23" fillId="3" borderId="17" xfId="0" applyFont="1" applyFill="1" applyBorder="1" applyAlignment="1">
      <alignment horizontal="center"/>
    </xf>
    <xf numFmtId="0" fontId="19" fillId="0" borderId="0" xfId="0" applyFont="1" applyAlignment="1">
      <alignment horizontal="left" indent="1"/>
    </xf>
    <xf numFmtId="0" fontId="1" fillId="0" borderId="0" xfId="0" applyFont="1" applyAlignment="1">
      <alignment horizontal="left" wrapText="1" indent="1"/>
    </xf>
    <xf numFmtId="0" fontId="1" fillId="0" borderId="0" xfId="0" applyFont="1" applyAlignment="1">
      <alignment horizontal="left" indent="1"/>
    </xf>
    <xf numFmtId="0" fontId="30" fillId="0" borderId="0" xfId="0" applyFont="1" applyAlignment="1">
      <alignment horizontal="left" indent="1"/>
    </xf>
    <xf numFmtId="0" fontId="14" fillId="0" borderId="0" xfId="1" applyFont="1" applyAlignment="1" applyProtection="1">
      <alignment horizontal="left" wrapText="1" indent="1"/>
    </xf>
    <xf numFmtId="0" fontId="1" fillId="0" borderId="0" xfId="0" applyFont="1" applyAlignment="1">
      <alignment horizontal="left" indent="3"/>
    </xf>
    <xf numFmtId="0" fontId="29" fillId="0" borderId="0" xfId="0" applyFont="1" applyAlignment="1">
      <alignment horizontal="left" indent="1"/>
    </xf>
    <xf numFmtId="0" fontId="1" fillId="0" borderId="0" xfId="1" applyFont="1" applyAlignment="1" applyProtection="1">
      <alignment horizontal="left" indent="3"/>
    </xf>
    <xf numFmtId="0" fontId="33" fillId="0" borderId="0" xfId="0" applyFont="1" applyAlignment="1">
      <alignment horizontal="left" indent="3"/>
    </xf>
    <xf numFmtId="0" fontId="1" fillId="0" borderId="0" xfId="0" applyFont="1" applyFill="1" applyAlignment="1">
      <alignment horizontal="left" indent="3"/>
    </xf>
    <xf numFmtId="0" fontId="1" fillId="0" borderId="0" xfId="0" applyFont="1" applyFill="1" applyAlignment="1">
      <alignment horizontal="left" indent="1"/>
    </xf>
    <xf numFmtId="0" fontId="30" fillId="0" borderId="0" xfId="1" applyFont="1" applyFill="1" applyAlignment="1" applyProtection="1">
      <alignment horizontal="left" indent="1"/>
    </xf>
    <xf numFmtId="0" fontId="1" fillId="0" borderId="0" xfId="1" applyFont="1" applyFill="1" applyAlignment="1" applyProtection="1">
      <alignment horizontal="left" indent="1"/>
    </xf>
    <xf numFmtId="14" fontId="1" fillId="0" borderId="0" xfId="0" applyNumberFormat="1" applyFont="1" applyFill="1" applyAlignment="1" applyProtection="1">
      <alignment horizontal="left" indent="1"/>
    </xf>
    <xf numFmtId="14" fontId="7" fillId="0" borderId="0" xfId="0" applyNumberFormat="1" applyFont="1" applyFill="1" applyAlignment="1" applyProtection="1">
      <alignment horizontal="left" indent="1"/>
    </xf>
    <xf numFmtId="0" fontId="14" fillId="6" borderId="0" xfId="1" applyFill="1" applyAlignment="1" applyProtection="1">
      <alignment horizontal="left" wrapText="1" indent="1"/>
    </xf>
    <xf numFmtId="0" fontId="35" fillId="0" borderId="0" xfId="0" applyFont="1" applyFill="1" applyAlignment="1">
      <alignment horizontal="left" indent="1"/>
    </xf>
    <xf numFmtId="0" fontId="8" fillId="0" borderId="36" xfId="0" applyFont="1" applyBorder="1" applyAlignment="1"/>
    <xf numFmtId="0" fontId="0" fillId="0" borderId="36" xfId="0" applyBorder="1" applyAlignment="1"/>
    <xf numFmtId="0" fontId="0" fillId="5" borderId="32" xfId="0" applyFill="1" applyBorder="1" applyAlignment="1"/>
    <xf numFmtId="0" fontId="0" fillId="5" borderId="33" xfId="0" applyFill="1" applyBorder="1" applyAlignment="1"/>
    <xf numFmtId="0" fontId="8" fillId="3" borderId="22" xfId="0" applyFont="1" applyFill="1" applyBorder="1" applyAlignment="1">
      <alignment horizontal="left" indent="46"/>
    </xf>
    <xf numFmtId="0" fontId="39" fillId="3" borderId="9" xfId="0" applyFont="1" applyFill="1" applyBorder="1" applyAlignment="1">
      <alignment horizontal="left" indent="3"/>
    </xf>
    <xf numFmtId="0" fontId="41" fillId="3" borderId="34" xfId="0" applyFont="1" applyFill="1" applyBorder="1" applyAlignment="1">
      <alignment horizontal="left" indent="3"/>
    </xf>
    <xf numFmtId="0" fontId="41" fillId="3" borderId="7" xfId="0" applyFont="1" applyFill="1" applyBorder="1" applyAlignment="1">
      <alignment horizontal="left" indent="3"/>
    </xf>
    <xf numFmtId="0" fontId="39" fillId="3" borderId="34" xfId="0" applyFont="1" applyFill="1" applyBorder="1" applyAlignment="1">
      <alignment horizontal="left" indent="3"/>
    </xf>
    <xf numFmtId="0" fontId="39" fillId="3" borderId="11" xfId="0" applyFont="1" applyFill="1" applyBorder="1" applyAlignment="1">
      <alignment horizontal="left" indent="3"/>
    </xf>
    <xf numFmtId="44" fontId="7" fillId="3" borderId="0" xfId="0" applyNumberFormat="1" applyFont="1" applyFill="1" applyBorder="1" applyProtection="1"/>
    <xf numFmtId="42" fontId="1" fillId="3" borderId="0" xfId="0" applyNumberFormat="1" applyFont="1" applyFill="1" applyBorder="1" applyAlignment="1" applyProtection="1"/>
    <xf numFmtId="0" fontId="7" fillId="3" borderId="0" xfId="0" applyFont="1" applyFill="1" applyBorder="1" applyProtection="1"/>
    <xf numFmtId="0" fontId="25" fillId="3" borderId="34" xfId="0" applyFont="1" applyFill="1" applyBorder="1" applyAlignment="1" applyProtection="1">
      <alignment horizontal="left"/>
    </xf>
    <xf numFmtId="42" fontId="24" fillId="5" borderId="24" xfId="0" applyNumberFormat="1" applyFont="1" applyFill="1" applyBorder="1" applyProtection="1"/>
    <xf numFmtId="42" fontId="24" fillId="5" borderId="25" xfId="0" applyNumberFormat="1" applyFont="1" applyFill="1" applyBorder="1" applyProtection="1"/>
    <xf numFmtId="0" fontId="22" fillId="3" borderId="12" xfId="2" applyFont="1" applyFill="1" applyBorder="1" applyAlignment="1" applyProtection="1">
      <alignment horizontal="left"/>
    </xf>
    <xf numFmtId="37" fontId="24" fillId="3" borderId="0" xfId="0" applyNumberFormat="1" applyFont="1" applyFill="1" applyBorder="1" applyAlignment="1" applyProtection="1">
      <alignment horizontal="right"/>
      <protection locked="0"/>
    </xf>
    <xf numFmtId="0" fontId="22" fillId="3" borderId="34" xfId="2" applyFont="1" applyFill="1" applyBorder="1" applyAlignment="1" applyProtection="1">
      <alignment horizontal="left"/>
    </xf>
    <xf numFmtId="0" fontId="25" fillId="3" borderId="0" xfId="0" applyFont="1" applyFill="1" applyBorder="1" applyAlignment="1" applyProtection="1">
      <alignment horizontal="center"/>
    </xf>
    <xf numFmtId="0" fontId="9" fillId="4" borderId="12" xfId="0" applyFont="1" applyFill="1" applyBorder="1" applyAlignment="1" applyProtection="1">
      <alignment horizontal="left" indent="1"/>
    </xf>
    <xf numFmtId="0" fontId="9" fillId="4" borderId="6" xfId="0" applyFont="1" applyFill="1" applyBorder="1" applyProtection="1"/>
    <xf numFmtId="42" fontId="7" fillId="4" borderId="6" xfId="0" applyNumberFormat="1" applyFont="1" applyFill="1" applyBorder="1" applyProtection="1"/>
    <xf numFmtId="42" fontId="7" fillId="4" borderId="14" xfId="0" applyNumberFormat="1" applyFont="1" applyFill="1" applyBorder="1" applyProtection="1"/>
    <xf numFmtId="42" fontId="25" fillId="4" borderId="0" xfId="0" applyNumberFormat="1" applyFont="1" applyFill="1" applyBorder="1" applyProtection="1"/>
    <xf numFmtId="42" fontId="25" fillId="3" borderId="24" xfId="0" applyNumberFormat="1" applyFont="1" applyFill="1" applyBorder="1" applyProtection="1"/>
    <xf numFmtId="0" fontId="22" fillId="3" borderId="7" xfId="2" applyFont="1" applyFill="1" applyBorder="1" applyAlignment="1">
      <alignment horizontal="left"/>
    </xf>
    <xf numFmtId="0" fontId="22" fillId="3" borderId="34" xfId="2" applyFont="1" applyFill="1" applyBorder="1" applyAlignment="1">
      <alignment horizontal="left"/>
    </xf>
    <xf numFmtId="42" fontId="25" fillId="3" borderId="14" xfId="0" applyNumberFormat="1" applyFont="1" applyFill="1" applyBorder="1" applyProtection="1"/>
    <xf numFmtId="0" fontId="25" fillId="3" borderId="35" xfId="0" applyFont="1" applyFill="1" applyBorder="1" applyAlignment="1" applyProtection="1">
      <alignment horizontal="center"/>
    </xf>
    <xf numFmtId="42" fontId="25" fillId="3" borderId="25" xfId="0" applyNumberFormat="1" applyFont="1" applyFill="1" applyBorder="1" applyProtection="1"/>
    <xf numFmtId="0" fontId="25" fillId="4" borderId="12" xfId="0" applyFont="1" applyFill="1" applyBorder="1" applyAlignment="1" applyProtection="1">
      <alignment horizontal="left" indent="4"/>
    </xf>
    <xf numFmtId="42" fontId="25" fillId="4" borderId="35" xfId="0" applyNumberFormat="1" applyFont="1" applyFill="1" applyBorder="1" applyProtection="1"/>
    <xf numFmtId="0" fontId="41" fillId="3" borderId="0" xfId="0" applyFont="1" applyFill="1" applyBorder="1" applyAlignment="1">
      <alignment horizontal="center" wrapText="1"/>
    </xf>
    <xf numFmtId="0" fontId="25" fillId="3" borderId="7" xfId="0" applyFont="1" applyFill="1" applyBorder="1" applyAlignment="1" applyProtection="1">
      <alignment horizontal="left" indent="1"/>
    </xf>
    <xf numFmtId="42" fontId="0" fillId="3" borderId="10" xfId="0" applyNumberFormat="1" applyFill="1" applyBorder="1" applyAlignment="1">
      <alignment shrinkToFit="1"/>
    </xf>
    <xf numFmtId="0" fontId="12" fillId="3" borderId="34" xfId="0" applyFont="1" applyFill="1" applyBorder="1" applyAlignment="1">
      <alignment horizontal="center"/>
    </xf>
    <xf numFmtId="44" fontId="12" fillId="3" borderId="35" xfId="0" applyNumberFormat="1" applyFont="1" applyFill="1" applyBorder="1" applyAlignment="1" applyProtection="1">
      <alignment shrinkToFit="1"/>
      <protection locked="0"/>
    </xf>
    <xf numFmtId="37" fontId="12" fillId="3" borderId="40" xfId="0" applyNumberFormat="1" applyFont="1" applyFill="1" applyBorder="1" applyAlignment="1" applyProtection="1">
      <alignment shrinkToFit="1"/>
      <protection locked="0"/>
    </xf>
    <xf numFmtId="37" fontId="6" fillId="3" borderId="40" xfId="0" applyNumberFormat="1" applyFont="1" applyFill="1" applyBorder="1" applyAlignment="1" applyProtection="1">
      <alignment shrinkToFit="1"/>
      <protection locked="0"/>
    </xf>
    <xf numFmtId="44" fontId="4" fillId="3" borderId="35" xfId="0" applyNumberFormat="1" applyFont="1" applyFill="1" applyBorder="1" applyAlignment="1" applyProtection="1">
      <alignment shrinkToFit="1"/>
      <protection locked="0"/>
    </xf>
    <xf numFmtId="42" fontId="12" fillId="5" borderId="30" xfId="0" applyNumberFormat="1" applyFont="1" applyFill="1" applyBorder="1" applyAlignment="1" applyProtection="1">
      <alignment shrinkToFit="1"/>
      <protection locked="0"/>
    </xf>
    <xf numFmtId="0" fontId="15" fillId="3" borderId="13" xfId="0" applyFont="1" applyFill="1" applyBorder="1" applyAlignment="1">
      <alignment horizontal="center" wrapText="1"/>
    </xf>
    <xf numFmtId="0" fontId="15" fillId="3" borderId="0" xfId="0" applyFont="1" applyFill="1" applyBorder="1" applyAlignment="1">
      <alignment horizontal="center" wrapText="1"/>
    </xf>
    <xf numFmtId="42" fontId="24" fillId="5" borderId="14" xfId="0" applyNumberFormat="1" applyFont="1" applyFill="1" applyBorder="1" applyProtection="1">
      <protection locked="0"/>
    </xf>
    <xf numFmtId="166" fontId="4" fillId="3" borderId="0" xfId="0" applyNumberFormat="1" applyFont="1" applyFill="1" applyBorder="1" applyAlignment="1" applyProtection="1">
      <alignment shrinkToFit="1"/>
      <protection locked="0"/>
    </xf>
    <xf numFmtId="0" fontId="14" fillId="0" borderId="0" xfId="1" applyAlignment="1" applyProtection="1">
      <alignment horizontal="left" indent="1"/>
    </xf>
    <xf numFmtId="0" fontId="7" fillId="5" borderId="17" xfId="0" applyFont="1" applyFill="1" applyBorder="1" applyAlignment="1">
      <alignment horizontal="left" indent="3"/>
    </xf>
    <xf numFmtId="0" fontId="7" fillId="5" borderId="17" xfId="0" applyFont="1" applyFill="1" applyBorder="1" applyAlignment="1">
      <alignment horizontal="left" indent="2"/>
    </xf>
    <xf numFmtId="0" fontId="7" fillId="5" borderId="12" xfId="0" applyFont="1" applyFill="1" applyBorder="1" applyAlignment="1">
      <alignment horizontal="left" indent="13"/>
    </xf>
    <xf numFmtId="0" fontId="25" fillId="5" borderId="39" xfId="0" applyFont="1" applyFill="1" applyBorder="1" applyAlignment="1">
      <alignment horizontal="left" indent="27"/>
    </xf>
    <xf numFmtId="0" fontId="25" fillId="5" borderId="39" xfId="0" applyFont="1" applyFill="1" applyBorder="1" applyAlignment="1">
      <alignment horizontal="left" indent="25"/>
    </xf>
    <xf numFmtId="0" fontId="25" fillId="5" borderId="39" xfId="0" applyFont="1" applyFill="1" applyBorder="1" applyAlignment="1">
      <alignment horizontal="left" indent="24"/>
    </xf>
    <xf numFmtId="0" fontId="9" fillId="3" borderId="0" xfId="0" applyFont="1" applyFill="1" applyBorder="1" applyAlignment="1">
      <alignment horizontal="center"/>
    </xf>
    <xf numFmtId="0" fontId="24" fillId="0" borderId="22" xfId="0" applyFont="1" applyBorder="1" applyAlignment="1" applyProtection="1">
      <alignment horizontal="left" indent="2"/>
    </xf>
    <xf numFmtId="0" fontId="24" fillId="0" borderId="5" xfId="0" applyFont="1" applyBorder="1" applyAlignment="1">
      <alignment horizontal="left" indent="2"/>
    </xf>
  </cellXfs>
  <cellStyles count="5">
    <cellStyle name="Comma" xfId="4" builtinId="3"/>
    <cellStyle name="Hyperlink" xfId="1" builtinId="8"/>
    <cellStyle name="Normal" xfId="0" builtinId="0"/>
    <cellStyle name="Normal 2" xfId="2" xr:uid="{00000000-0005-0000-0000-000003000000}"/>
    <cellStyle name="Percent" xfId="3"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E5E4C9"/>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CC"/>
      <rgbColor rgb="0099CCFF"/>
      <rgbColor rgb="00990000"/>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3.xml"/><Relationship Id="rId13" Type="http://schemas.openxmlformats.org/officeDocument/2006/relationships/chartsheet" Target="chart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chartsheet" Target="chartsheets/sheet2.xml"/><Relationship Id="rId12" Type="http://schemas.openxmlformats.org/officeDocument/2006/relationships/chartsheet" Target="chart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chartsheet" Target="chart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chartsheet" Target="chartsheets/sheet5.xml"/><Relationship Id="rId4" Type="http://schemas.openxmlformats.org/officeDocument/2006/relationships/worksheet" Target="worksheets/sheet4.xml"/><Relationship Id="rId9" Type="http://schemas.openxmlformats.org/officeDocument/2006/relationships/chartsheet" Target="chartsheets/sheet4.xml"/><Relationship Id="rId14" Type="http://schemas.openxmlformats.org/officeDocument/2006/relationships/chartsheet" Target="chart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3.xml"/><Relationship Id="rId1" Type="http://schemas.microsoft.com/office/2011/relationships/chartStyle" Target="style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4.xml"/><Relationship Id="rId1" Type="http://schemas.microsoft.com/office/2011/relationships/chartStyle" Target="style4.xml"/></Relationships>
</file>

<file path=xl/charts/_rels/chart1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rotection>
    <c:chartObject val="0"/>
    <c:data val="0"/>
    <c:formatting val="0"/>
    <c:selection val="0"/>
    <c:userInterface val="0"/>
  </c:protection>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en-US" sz="2400" b="1">
                <a:solidFill>
                  <a:sysClr val="windowText" lastClr="000000"/>
                </a:solidFill>
              </a:rPr>
              <a:t>Average Corn Yield</a:t>
            </a: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0611140508138589"/>
          <c:y val="0.10061905093721694"/>
          <c:w val="0.87515680900970616"/>
          <c:h val="0.74010247834064991"/>
        </c:manualLayout>
      </c:layout>
      <c:lineChart>
        <c:grouping val="standard"/>
        <c:varyColors val="0"/>
        <c:ser>
          <c:idx val="0"/>
          <c:order val="0"/>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numRef>
              <c:f>'Production Costs'!$A$5:$A$27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Costs'!$B$5:$B$27</c:f>
              <c:numCache>
                <c:formatCode>General</c:formatCode>
                <c:ptCount val="23"/>
                <c:pt idx="0">
                  <c:v>144</c:v>
                </c:pt>
                <c:pt idx="1">
                  <c:v>146</c:v>
                </c:pt>
                <c:pt idx="2">
                  <c:v>163</c:v>
                </c:pt>
                <c:pt idx="3">
                  <c:v>157</c:v>
                </c:pt>
                <c:pt idx="4">
                  <c:v>181</c:v>
                </c:pt>
                <c:pt idx="5">
                  <c:v>173</c:v>
                </c:pt>
                <c:pt idx="6">
                  <c:v>166</c:v>
                </c:pt>
                <c:pt idx="7">
                  <c:v>171</c:v>
                </c:pt>
                <c:pt idx="8">
                  <c:v>171</c:v>
                </c:pt>
                <c:pt idx="9">
                  <c:v>182</c:v>
                </c:pt>
                <c:pt idx="10">
                  <c:v>165</c:v>
                </c:pt>
                <c:pt idx="11">
                  <c:v>172</c:v>
                </c:pt>
                <c:pt idx="12">
                  <c:v>137</c:v>
                </c:pt>
                <c:pt idx="13">
                  <c:v>164</c:v>
                </c:pt>
                <c:pt idx="14">
                  <c:v>178</c:v>
                </c:pt>
                <c:pt idx="15">
                  <c:v>192</c:v>
                </c:pt>
                <c:pt idx="16">
                  <c:v>203</c:v>
                </c:pt>
                <c:pt idx="17">
                  <c:v>202</c:v>
                </c:pt>
                <c:pt idx="18">
                  <c:v>196</c:v>
                </c:pt>
                <c:pt idx="19">
                  <c:v>198</c:v>
                </c:pt>
                <c:pt idx="20">
                  <c:v>177</c:v>
                </c:pt>
                <c:pt idx="21">
                  <c:v>204</c:v>
                </c:pt>
                <c:pt idx="22">
                  <c:v>200</c:v>
                </c:pt>
              </c:numCache>
            </c:numRef>
          </c:val>
          <c:smooth val="0"/>
          <c:extLst>
            <c:ext xmlns:c16="http://schemas.microsoft.com/office/drawing/2014/chart" uri="{C3380CC4-5D6E-409C-BE32-E72D297353CC}">
              <c16:uniqueId val="{00000000-6233-4A98-98B0-FA08CA90510F}"/>
            </c:ext>
          </c:extLst>
        </c:ser>
        <c:dLbls>
          <c:showLegendKey val="0"/>
          <c:showVal val="0"/>
          <c:showCatName val="0"/>
          <c:showSerName val="0"/>
          <c:showPercent val="0"/>
          <c:showBubbleSize val="0"/>
        </c:dLbls>
        <c:smooth val="0"/>
        <c:axId val="162286272"/>
        <c:axId val="419726296"/>
      </c:lineChart>
      <c:catAx>
        <c:axId val="16228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600" b="0" i="0" u="none" strike="noStrike" kern="1200" baseline="0">
                <a:solidFill>
                  <a:sysClr val="windowText" lastClr="000000"/>
                </a:solidFill>
                <a:latin typeface="+mn-lt"/>
                <a:ea typeface="+mn-ea"/>
                <a:cs typeface="+mn-cs"/>
              </a:defRPr>
            </a:pPr>
            <a:endParaRPr lang="en-US"/>
          </a:p>
        </c:txPr>
        <c:crossAx val="419726296"/>
        <c:crosses val="autoZero"/>
        <c:auto val="1"/>
        <c:lblAlgn val="ctr"/>
        <c:lblOffset val="100"/>
        <c:noMultiLvlLbl val="0"/>
      </c:catAx>
      <c:valAx>
        <c:axId val="419726296"/>
        <c:scaling>
          <c:orientation val="minMax"/>
          <c:min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r>
                  <a:rPr lang="en-US" sz="1800" b="1">
                    <a:solidFill>
                      <a:sysClr val="windowText" lastClr="000000"/>
                    </a:solidFill>
                  </a:rPr>
                  <a:t>Bushels</a:t>
                </a:r>
                <a:r>
                  <a:rPr lang="en-US" sz="1800" b="1" baseline="0">
                    <a:solidFill>
                      <a:sysClr val="windowText" lastClr="000000"/>
                    </a:solidFill>
                  </a:rPr>
                  <a:t> per acre</a:t>
                </a:r>
                <a:endParaRPr lang="en-US" sz="1800" b="1">
                  <a:solidFill>
                    <a:sysClr val="windowText" lastClr="000000"/>
                  </a:solidFill>
                </a:endParaRPr>
              </a:p>
            </c:rich>
          </c:tx>
          <c:layout>
            <c:manualLayout>
              <c:xMode val="edge"/>
              <c:yMode val="edge"/>
              <c:x val="6.6904551859087898E-3"/>
              <c:y val="0.37560233441794499"/>
            </c:manualLayout>
          </c:layout>
          <c:overlay val="0"/>
          <c:spPr>
            <a:noFill/>
            <a:ln>
              <a:noFill/>
            </a:ln>
            <a:effectLst/>
          </c:spPr>
          <c:txPr>
            <a:bodyPr rot="-540000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crossAx val="162286272"/>
        <c:crosses val="autoZero"/>
        <c:crossBetween val="between"/>
      </c:valAx>
      <c:spPr>
        <a:noFill/>
        <a:ln>
          <a:solidFill>
            <a:schemeClr val="bg1">
              <a:lumMod val="50000"/>
            </a:schemeClr>
          </a:solid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700" b="1" i="0" u="none" strike="noStrike" baseline="0">
                <a:solidFill>
                  <a:srgbClr val="000000"/>
                </a:solidFill>
                <a:latin typeface="Calibri"/>
              </a:rPr>
              <a:t>Tenant Farmer Production Costs</a:t>
            </a:r>
          </a:p>
          <a:p>
            <a:pPr>
              <a:defRPr sz="1000" b="0" i="0" u="none" strike="noStrike" baseline="0">
                <a:solidFill>
                  <a:srgbClr val="000000"/>
                </a:solidFill>
                <a:latin typeface="Calibri"/>
                <a:ea typeface="Calibri"/>
                <a:cs typeface="Calibri"/>
              </a:defRPr>
            </a:pPr>
            <a:r>
              <a:rPr lang="en-US" sz="1700" b="0" i="0" u="none" strike="noStrike" baseline="0">
                <a:solidFill>
                  <a:srgbClr val="000000"/>
                </a:solidFill>
                <a:latin typeface="Calibri"/>
              </a:rPr>
              <a:t>(cost per acre)</a:t>
            </a:r>
            <a:endParaRPr lang="en-US" sz="1700"/>
          </a:p>
        </c:rich>
      </c:tx>
      <c:layout>
        <c:manualLayout>
          <c:xMode val="edge"/>
          <c:yMode val="edge"/>
          <c:x val="0.209912627770244"/>
          <c:y val="1.4787446496276301E-2"/>
        </c:manualLayout>
      </c:layout>
      <c:overlay val="0"/>
    </c:title>
    <c:autoTitleDeleted val="0"/>
    <c:plotArea>
      <c:layout>
        <c:manualLayout>
          <c:layoutTarget val="inner"/>
          <c:xMode val="edge"/>
          <c:yMode val="edge"/>
          <c:x val="0.190312245352281"/>
          <c:y val="0.16118768846600801"/>
          <c:w val="0.77989749561342903"/>
          <c:h val="0.50539777848159895"/>
        </c:manualLayout>
      </c:layout>
      <c:barChart>
        <c:barDir val="col"/>
        <c:grouping val="stacked"/>
        <c:varyColors val="0"/>
        <c:ser>
          <c:idx val="9"/>
          <c:order val="0"/>
          <c:tx>
            <c:v>Land</c:v>
          </c:tx>
          <c:invertIfNegative val="0"/>
          <c:cat>
            <c:numRef>
              <c:f>'Production Costs'!$A$33:$A$55</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Costs'!$N$33:$N$55</c:f>
              <c:numCache>
                <c:formatCode>_("$"* #,##0_);_("$"* \(#,##0\);_("$"* "-"_);_(@_)</c:formatCode>
                <c:ptCount val="23"/>
                <c:pt idx="0">
                  <c:v>120</c:v>
                </c:pt>
                <c:pt idx="1">
                  <c:v>122</c:v>
                </c:pt>
                <c:pt idx="2">
                  <c:v>124</c:v>
                </c:pt>
                <c:pt idx="3">
                  <c:v>128</c:v>
                </c:pt>
                <c:pt idx="4">
                  <c:v>131</c:v>
                </c:pt>
                <c:pt idx="5">
                  <c:v>135</c:v>
                </c:pt>
                <c:pt idx="6">
                  <c:v>135</c:v>
                </c:pt>
                <c:pt idx="7">
                  <c:v>148</c:v>
                </c:pt>
                <c:pt idx="8">
                  <c:v>176</c:v>
                </c:pt>
                <c:pt idx="9">
                  <c:v>183</c:v>
                </c:pt>
                <c:pt idx="10">
                  <c:v>184</c:v>
                </c:pt>
                <c:pt idx="11">
                  <c:v>214</c:v>
                </c:pt>
                <c:pt idx="12">
                  <c:v>252</c:v>
                </c:pt>
                <c:pt idx="13">
                  <c:v>270</c:v>
                </c:pt>
                <c:pt idx="14">
                  <c:v>260</c:v>
                </c:pt>
                <c:pt idx="15">
                  <c:v>246</c:v>
                </c:pt>
                <c:pt idx="16">
                  <c:v>230</c:v>
                </c:pt>
                <c:pt idx="17">
                  <c:v>219</c:v>
                </c:pt>
                <c:pt idx="18">
                  <c:v>222</c:v>
                </c:pt>
                <c:pt idx="19">
                  <c:v>219</c:v>
                </c:pt>
                <c:pt idx="20">
                  <c:v>222</c:v>
                </c:pt>
                <c:pt idx="21">
                  <c:v>232</c:v>
                </c:pt>
                <c:pt idx="22">
                  <c:v>256</c:v>
                </c:pt>
              </c:numCache>
            </c:numRef>
          </c:val>
          <c:extLst>
            <c:ext xmlns:c16="http://schemas.microsoft.com/office/drawing/2014/chart" uri="{C3380CC4-5D6E-409C-BE32-E72D297353CC}">
              <c16:uniqueId val="{00000000-668C-496D-9752-5D1D862572F7}"/>
            </c:ext>
          </c:extLst>
        </c:ser>
        <c:ser>
          <c:idx val="8"/>
          <c:order val="1"/>
          <c:tx>
            <c:v>Machinery Ownership</c:v>
          </c:tx>
          <c:invertIfNegative val="0"/>
          <c:cat>
            <c:numRef>
              <c:f>'Production Costs'!$A$33:$A$55</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Costs'!$L$33:$L$55</c:f>
              <c:numCache>
                <c:formatCode>_("$"* #,##0_);_("$"* \(#,##0\);_("$"* "-"_);_(@_)</c:formatCode>
                <c:ptCount val="23"/>
                <c:pt idx="0">
                  <c:v>36.270000000000003</c:v>
                </c:pt>
                <c:pt idx="1">
                  <c:v>36.270000000000003</c:v>
                </c:pt>
                <c:pt idx="2">
                  <c:v>36.159999999999997</c:v>
                </c:pt>
                <c:pt idx="3">
                  <c:v>36.630000000000003</c:v>
                </c:pt>
                <c:pt idx="4">
                  <c:v>36.299999999999997</c:v>
                </c:pt>
                <c:pt idx="5">
                  <c:v>40.68</c:v>
                </c:pt>
                <c:pt idx="6">
                  <c:v>44.85</c:v>
                </c:pt>
                <c:pt idx="7">
                  <c:v>41.76</c:v>
                </c:pt>
                <c:pt idx="8">
                  <c:v>47.67</c:v>
                </c:pt>
                <c:pt idx="9">
                  <c:v>50.22</c:v>
                </c:pt>
                <c:pt idx="10">
                  <c:v>60.5</c:v>
                </c:pt>
                <c:pt idx="11">
                  <c:v>72.36</c:v>
                </c:pt>
                <c:pt idx="12">
                  <c:v>74.52</c:v>
                </c:pt>
                <c:pt idx="13">
                  <c:v>80.215999999999994</c:v>
                </c:pt>
                <c:pt idx="14">
                  <c:v>82.08</c:v>
                </c:pt>
                <c:pt idx="15">
                  <c:v>83.16</c:v>
                </c:pt>
                <c:pt idx="16">
                  <c:v>76.963999999999999</c:v>
                </c:pt>
                <c:pt idx="17">
                  <c:v>76.3</c:v>
                </c:pt>
                <c:pt idx="18">
                  <c:v>75.900000000000006</c:v>
                </c:pt>
                <c:pt idx="19">
                  <c:v>75.900000000000006</c:v>
                </c:pt>
                <c:pt idx="20">
                  <c:v>75.599999999999994</c:v>
                </c:pt>
                <c:pt idx="21">
                  <c:v>82.08</c:v>
                </c:pt>
                <c:pt idx="22">
                  <c:v>91.56</c:v>
                </c:pt>
              </c:numCache>
            </c:numRef>
          </c:val>
          <c:extLst>
            <c:ext xmlns:c16="http://schemas.microsoft.com/office/drawing/2014/chart" uri="{C3380CC4-5D6E-409C-BE32-E72D297353CC}">
              <c16:uniqueId val="{00000001-668C-496D-9752-5D1D862572F7}"/>
            </c:ext>
          </c:extLst>
        </c:ser>
        <c:ser>
          <c:idx val="6"/>
          <c:order val="2"/>
          <c:tx>
            <c:v>Labor</c:v>
          </c:tx>
          <c:invertIfNegative val="0"/>
          <c:cat>
            <c:numRef>
              <c:f>'Production Costs'!$A$33:$A$55</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Costs'!$I$33:$I$55</c:f>
              <c:numCache>
                <c:formatCode>_("$"* #,##0_);_("$"* \(#,##0\);_("$"* "-"_);_(@_)</c:formatCode>
                <c:ptCount val="23"/>
                <c:pt idx="0">
                  <c:v>20</c:v>
                </c:pt>
                <c:pt idx="1">
                  <c:v>21</c:v>
                </c:pt>
                <c:pt idx="2">
                  <c:v>21</c:v>
                </c:pt>
                <c:pt idx="3">
                  <c:v>23</c:v>
                </c:pt>
                <c:pt idx="4">
                  <c:v>25</c:v>
                </c:pt>
                <c:pt idx="5">
                  <c:v>25</c:v>
                </c:pt>
                <c:pt idx="6">
                  <c:v>27</c:v>
                </c:pt>
                <c:pt idx="7">
                  <c:v>29</c:v>
                </c:pt>
                <c:pt idx="8">
                  <c:v>29</c:v>
                </c:pt>
                <c:pt idx="9">
                  <c:v>29</c:v>
                </c:pt>
                <c:pt idx="10">
                  <c:v>29</c:v>
                </c:pt>
                <c:pt idx="11">
                  <c:v>29</c:v>
                </c:pt>
                <c:pt idx="12">
                  <c:v>30</c:v>
                </c:pt>
                <c:pt idx="13">
                  <c:v>32</c:v>
                </c:pt>
                <c:pt idx="14">
                  <c:v>34</c:v>
                </c:pt>
                <c:pt idx="15">
                  <c:v>34</c:v>
                </c:pt>
                <c:pt idx="16">
                  <c:v>34</c:v>
                </c:pt>
                <c:pt idx="17">
                  <c:v>34</c:v>
                </c:pt>
                <c:pt idx="18">
                  <c:v>36</c:v>
                </c:pt>
                <c:pt idx="19">
                  <c:v>36</c:v>
                </c:pt>
                <c:pt idx="20">
                  <c:v>38</c:v>
                </c:pt>
                <c:pt idx="21">
                  <c:v>39</c:v>
                </c:pt>
                <c:pt idx="22">
                  <c:v>43</c:v>
                </c:pt>
              </c:numCache>
            </c:numRef>
          </c:val>
          <c:extLst>
            <c:ext xmlns:c16="http://schemas.microsoft.com/office/drawing/2014/chart" uri="{C3380CC4-5D6E-409C-BE32-E72D297353CC}">
              <c16:uniqueId val="{00000002-668C-496D-9752-5D1D862572F7}"/>
            </c:ext>
          </c:extLst>
        </c:ser>
        <c:ser>
          <c:idx val="0"/>
          <c:order val="3"/>
          <c:tx>
            <c:v>Seed</c:v>
          </c:tx>
          <c:invertIfNegative val="0"/>
          <c:cat>
            <c:numRef>
              <c:f>'Production Costs'!$A$33:$A$55</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Costs'!$C$33:$C$55</c:f>
              <c:numCache>
                <c:formatCode>_("$"* #,##0_);_("$"* \(#,##0\);_("$"* "-"_);_(@_)</c:formatCode>
                <c:ptCount val="23"/>
                <c:pt idx="0">
                  <c:v>30</c:v>
                </c:pt>
                <c:pt idx="1">
                  <c:v>30</c:v>
                </c:pt>
                <c:pt idx="2">
                  <c:v>30</c:v>
                </c:pt>
                <c:pt idx="3">
                  <c:v>32</c:v>
                </c:pt>
                <c:pt idx="4">
                  <c:v>30</c:v>
                </c:pt>
                <c:pt idx="5">
                  <c:v>40</c:v>
                </c:pt>
                <c:pt idx="6">
                  <c:v>45</c:v>
                </c:pt>
                <c:pt idx="7">
                  <c:v>64</c:v>
                </c:pt>
                <c:pt idx="8">
                  <c:v>74</c:v>
                </c:pt>
                <c:pt idx="9">
                  <c:v>110</c:v>
                </c:pt>
                <c:pt idx="10">
                  <c:v>101</c:v>
                </c:pt>
                <c:pt idx="11">
                  <c:v>98</c:v>
                </c:pt>
                <c:pt idx="12">
                  <c:v>102</c:v>
                </c:pt>
                <c:pt idx="13">
                  <c:v>109</c:v>
                </c:pt>
                <c:pt idx="14">
                  <c:v>114</c:v>
                </c:pt>
                <c:pt idx="15">
                  <c:v>116</c:v>
                </c:pt>
                <c:pt idx="16">
                  <c:v>111</c:v>
                </c:pt>
                <c:pt idx="17">
                  <c:v>103</c:v>
                </c:pt>
                <c:pt idx="18">
                  <c:v>98</c:v>
                </c:pt>
                <c:pt idx="19">
                  <c:v>96</c:v>
                </c:pt>
                <c:pt idx="20">
                  <c:v>97</c:v>
                </c:pt>
                <c:pt idx="21">
                  <c:v>98</c:v>
                </c:pt>
                <c:pt idx="22">
                  <c:v>107</c:v>
                </c:pt>
              </c:numCache>
            </c:numRef>
          </c:val>
          <c:extLst>
            <c:ext xmlns:c16="http://schemas.microsoft.com/office/drawing/2014/chart" uri="{C3380CC4-5D6E-409C-BE32-E72D297353CC}">
              <c16:uniqueId val="{00000003-668C-496D-9752-5D1D862572F7}"/>
            </c:ext>
          </c:extLst>
        </c:ser>
        <c:ser>
          <c:idx val="1"/>
          <c:order val="4"/>
          <c:tx>
            <c:v>Fertilizer &amp; Lime</c:v>
          </c:tx>
          <c:invertIfNegative val="0"/>
          <c:cat>
            <c:numRef>
              <c:f>'Production Costs'!$A$33:$A$55</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Costs'!$D$33:$D$55</c:f>
              <c:numCache>
                <c:formatCode>_("$"* #,##0_);_("$"* \(#,##0\);_("$"* "-"_);_(@_)</c:formatCode>
                <c:ptCount val="23"/>
                <c:pt idx="0">
                  <c:v>51</c:v>
                </c:pt>
                <c:pt idx="1">
                  <c:v>56</c:v>
                </c:pt>
                <c:pt idx="2">
                  <c:v>57</c:v>
                </c:pt>
                <c:pt idx="3">
                  <c:v>56</c:v>
                </c:pt>
                <c:pt idx="4">
                  <c:v>67</c:v>
                </c:pt>
                <c:pt idx="5">
                  <c:v>78</c:v>
                </c:pt>
                <c:pt idx="6">
                  <c:v>79</c:v>
                </c:pt>
                <c:pt idx="7">
                  <c:v>87</c:v>
                </c:pt>
                <c:pt idx="8">
                  <c:v>112</c:v>
                </c:pt>
                <c:pt idx="9">
                  <c:v>180</c:v>
                </c:pt>
                <c:pt idx="10">
                  <c:v>96</c:v>
                </c:pt>
                <c:pt idx="11">
                  <c:v>140</c:v>
                </c:pt>
                <c:pt idx="12">
                  <c:v>158</c:v>
                </c:pt>
                <c:pt idx="13">
                  <c:v>141</c:v>
                </c:pt>
                <c:pt idx="14">
                  <c:v>119</c:v>
                </c:pt>
                <c:pt idx="15">
                  <c:v>127</c:v>
                </c:pt>
                <c:pt idx="16">
                  <c:v>106</c:v>
                </c:pt>
                <c:pt idx="17">
                  <c:v>82</c:v>
                </c:pt>
                <c:pt idx="18">
                  <c:v>82</c:v>
                </c:pt>
                <c:pt idx="19">
                  <c:v>102</c:v>
                </c:pt>
                <c:pt idx="20">
                  <c:v>101</c:v>
                </c:pt>
                <c:pt idx="21">
                  <c:v>113</c:v>
                </c:pt>
                <c:pt idx="22">
                  <c:v>212</c:v>
                </c:pt>
              </c:numCache>
            </c:numRef>
          </c:val>
          <c:extLst>
            <c:ext xmlns:c16="http://schemas.microsoft.com/office/drawing/2014/chart" uri="{C3380CC4-5D6E-409C-BE32-E72D297353CC}">
              <c16:uniqueId val="{00000004-668C-496D-9752-5D1D862572F7}"/>
            </c:ext>
          </c:extLst>
        </c:ser>
        <c:ser>
          <c:idx val="2"/>
          <c:order val="5"/>
          <c:tx>
            <c:v>Herbicides</c:v>
          </c:tx>
          <c:invertIfNegative val="0"/>
          <c:cat>
            <c:numRef>
              <c:f>'Production Costs'!$A$33:$A$55</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Costs'!$E$33:$E$55</c:f>
              <c:numCache>
                <c:formatCode>_("$"* #,##0_);_("$"* \(#,##0\);_("$"* "-"_);_(@_)</c:formatCode>
                <c:ptCount val="23"/>
                <c:pt idx="0">
                  <c:v>30</c:v>
                </c:pt>
                <c:pt idx="1">
                  <c:v>30</c:v>
                </c:pt>
                <c:pt idx="2">
                  <c:v>31</c:v>
                </c:pt>
                <c:pt idx="3">
                  <c:v>30</c:v>
                </c:pt>
                <c:pt idx="4">
                  <c:v>32</c:v>
                </c:pt>
                <c:pt idx="5">
                  <c:v>32</c:v>
                </c:pt>
                <c:pt idx="6">
                  <c:v>32</c:v>
                </c:pt>
                <c:pt idx="7">
                  <c:v>24</c:v>
                </c:pt>
                <c:pt idx="8">
                  <c:v>25</c:v>
                </c:pt>
                <c:pt idx="9">
                  <c:v>38</c:v>
                </c:pt>
                <c:pt idx="10">
                  <c:v>25</c:v>
                </c:pt>
                <c:pt idx="11">
                  <c:v>25</c:v>
                </c:pt>
                <c:pt idx="12">
                  <c:v>20</c:v>
                </c:pt>
                <c:pt idx="13">
                  <c:v>25</c:v>
                </c:pt>
                <c:pt idx="14">
                  <c:v>20</c:v>
                </c:pt>
                <c:pt idx="15">
                  <c:v>26</c:v>
                </c:pt>
                <c:pt idx="16">
                  <c:v>38</c:v>
                </c:pt>
                <c:pt idx="17">
                  <c:v>38</c:v>
                </c:pt>
                <c:pt idx="18">
                  <c:v>33</c:v>
                </c:pt>
                <c:pt idx="19">
                  <c:v>48</c:v>
                </c:pt>
                <c:pt idx="20">
                  <c:v>40</c:v>
                </c:pt>
                <c:pt idx="21">
                  <c:v>40</c:v>
                </c:pt>
                <c:pt idx="22">
                  <c:v>40</c:v>
                </c:pt>
              </c:numCache>
            </c:numRef>
          </c:val>
          <c:extLst>
            <c:ext xmlns:c16="http://schemas.microsoft.com/office/drawing/2014/chart" uri="{C3380CC4-5D6E-409C-BE32-E72D297353CC}">
              <c16:uniqueId val="{00000005-668C-496D-9752-5D1D862572F7}"/>
            </c:ext>
          </c:extLst>
        </c:ser>
        <c:ser>
          <c:idx val="3"/>
          <c:order val="6"/>
          <c:tx>
            <c:v>Insurance</c:v>
          </c:tx>
          <c:invertIfNegative val="0"/>
          <c:cat>
            <c:numRef>
              <c:f>'Production Costs'!$A$33:$A$55</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Costs'!$F$33:$F$55</c:f>
              <c:numCache>
                <c:formatCode>_("$"* #,##0_);_("$"* \(#,##0\);_("$"* "-"_);_(@_)</c:formatCode>
                <c:ptCount val="23"/>
                <c:pt idx="0">
                  <c:v>6</c:v>
                </c:pt>
                <c:pt idx="1">
                  <c:v>5</c:v>
                </c:pt>
                <c:pt idx="2">
                  <c:v>6</c:v>
                </c:pt>
                <c:pt idx="3">
                  <c:v>6</c:v>
                </c:pt>
                <c:pt idx="4">
                  <c:v>7</c:v>
                </c:pt>
                <c:pt idx="5">
                  <c:v>7</c:v>
                </c:pt>
                <c:pt idx="6">
                  <c:v>7</c:v>
                </c:pt>
                <c:pt idx="7">
                  <c:v>9</c:v>
                </c:pt>
                <c:pt idx="8">
                  <c:v>15</c:v>
                </c:pt>
                <c:pt idx="9">
                  <c:v>23</c:v>
                </c:pt>
                <c:pt idx="10">
                  <c:v>17</c:v>
                </c:pt>
                <c:pt idx="11">
                  <c:v>17</c:v>
                </c:pt>
                <c:pt idx="12">
                  <c:v>23</c:v>
                </c:pt>
                <c:pt idx="13">
                  <c:v>25</c:v>
                </c:pt>
                <c:pt idx="14">
                  <c:v>25</c:v>
                </c:pt>
                <c:pt idx="15">
                  <c:v>20</c:v>
                </c:pt>
                <c:pt idx="16">
                  <c:v>20</c:v>
                </c:pt>
                <c:pt idx="17">
                  <c:v>15</c:v>
                </c:pt>
                <c:pt idx="18">
                  <c:v>12</c:v>
                </c:pt>
                <c:pt idx="19">
                  <c:v>14</c:v>
                </c:pt>
                <c:pt idx="20">
                  <c:v>14</c:v>
                </c:pt>
                <c:pt idx="21">
                  <c:v>14</c:v>
                </c:pt>
                <c:pt idx="22">
                  <c:v>16</c:v>
                </c:pt>
              </c:numCache>
            </c:numRef>
          </c:val>
          <c:extLst>
            <c:ext xmlns:c16="http://schemas.microsoft.com/office/drawing/2014/chart" uri="{C3380CC4-5D6E-409C-BE32-E72D297353CC}">
              <c16:uniqueId val="{00000006-668C-496D-9752-5D1D862572F7}"/>
            </c:ext>
          </c:extLst>
        </c:ser>
        <c:ser>
          <c:idx val="4"/>
          <c:order val="7"/>
          <c:tx>
            <c:v>Fuel &amp; Repair</c:v>
          </c:tx>
          <c:invertIfNegative val="0"/>
          <c:cat>
            <c:numRef>
              <c:f>'Production Costs'!$A$33:$A$55</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Costs'!$G$33:$G$55</c:f>
              <c:numCache>
                <c:formatCode>_("$"* #,##0_);_("$"* \(#,##0\);_("$"* "-"_);_(@_)</c:formatCode>
                <c:ptCount val="23"/>
                <c:pt idx="0">
                  <c:v>19</c:v>
                </c:pt>
                <c:pt idx="1">
                  <c:v>20</c:v>
                </c:pt>
                <c:pt idx="2">
                  <c:v>20</c:v>
                </c:pt>
                <c:pt idx="3">
                  <c:v>23</c:v>
                </c:pt>
                <c:pt idx="4">
                  <c:v>24</c:v>
                </c:pt>
                <c:pt idx="5">
                  <c:v>30</c:v>
                </c:pt>
                <c:pt idx="6">
                  <c:v>34</c:v>
                </c:pt>
                <c:pt idx="7">
                  <c:v>34</c:v>
                </c:pt>
                <c:pt idx="8">
                  <c:v>36</c:v>
                </c:pt>
                <c:pt idx="9">
                  <c:v>36</c:v>
                </c:pt>
                <c:pt idx="10">
                  <c:v>36</c:v>
                </c:pt>
                <c:pt idx="11">
                  <c:v>45</c:v>
                </c:pt>
                <c:pt idx="12">
                  <c:v>50</c:v>
                </c:pt>
                <c:pt idx="13">
                  <c:v>50</c:v>
                </c:pt>
                <c:pt idx="14">
                  <c:v>51</c:v>
                </c:pt>
                <c:pt idx="15">
                  <c:v>51</c:v>
                </c:pt>
                <c:pt idx="16">
                  <c:v>52</c:v>
                </c:pt>
                <c:pt idx="17">
                  <c:v>53</c:v>
                </c:pt>
                <c:pt idx="18">
                  <c:v>55</c:v>
                </c:pt>
                <c:pt idx="19">
                  <c:v>56</c:v>
                </c:pt>
                <c:pt idx="20">
                  <c:v>57</c:v>
                </c:pt>
                <c:pt idx="21">
                  <c:v>58</c:v>
                </c:pt>
                <c:pt idx="22">
                  <c:v>70</c:v>
                </c:pt>
              </c:numCache>
            </c:numRef>
          </c:val>
          <c:extLst>
            <c:ext xmlns:c16="http://schemas.microsoft.com/office/drawing/2014/chart" uri="{C3380CC4-5D6E-409C-BE32-E72D297353CC}">
              <c16:uniqueId val="{00000007-668C-496D-9752-5D1D862572F7}"/>
            </c:ext>
          </c:extLst>
        </c:ser>
        <c:ser>
          <c:idx val="5"/>
          <c:order val="8"/>
          <c:tx>
            <c:v>Drying &amp; Storage</c:v>
          </c:tx>
          <c:invertIfNegative val="0"/>
          <c:cat>
            <c:numRef>
              <c:f>'Production Costs'!$A$33:$A$55</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Costs'!$H$33:$H$55</c:f>
              <c:numCache>
                <c:formatCode>_("$"* #,##0_);_("$"* \(#,##0\);_("$"* "-"_);_(@_)</c:formatCode>
                <c:ptCount val="23"/>
                <c:pt idx="0">
                  <c:v>17</c:v>
                </c:pt>
                <c:pt idx="1">
                  <c:v>21</c:v>
                </c:pt>
                <c:pt idx="2">
                  <c:v>20</c:v>
                </c:pt>
                <c:pt idx="3">
                  <c:v>21</c:v>
                </c:pt>
                <c:pt idx="4">
                  <c:v>24</c:v>
                </c:pt>
                <c:pt idx="5">
                  <c:v>24</c:v>
                </c:pt>
                <c:pt idx="6">
                  <c:v>12</c:v>
                </c:pt>
                <c:pt idx="7">
                  <c:v>9</c:v>
                </c:pt>
                <c:pt idx="8">
                  <c:v>22</c:v>
                </c:pt>
                <c:pt idx="9">
                  <c:v>26</c:v>
                </c:pt>
                <c:pt idx="10">
                  <c:v>10</c:v>
                </c:pt>
                <c:pt idx="11">
                  <c:v>8</c:v>
                </c:pt>
                <c:pt idx="12">
                  <c:v>8</c:v>
                </c:pt>
                <c:pt idx="13">
                  <c:v>17</c:v>
                </c:pt>
                <c:pt idx="14">
                  <c:v>20</c:v>
                </c:pt>
                <c:pt idx="15">
                  <c:v>15</c:v>
                </c:pt>
                <c:pt idx="16">
                  <c:v>13</c:v>
                </c:pt>
                <c:pt idx="17">
                  <c:v>18</c:v>
                </c:pt>
                <c:pt idx="18">
                  <c:v>16</c:v>
                </c:pt>
                <c:pt idx="19">
                  <c:v>18</c:v>
                </c:pt>
                <c:pt idx="20">
                  <c:v>12</c:v>
                </c:pt>
                <c:pt idx="21">
                  <c:v>13</c:v>
                </c:pt>
                <c:pt idx="22">
                  <c:v>18</c:v>
                </c:pt>
              </c:numCache>
            </c:numRef>
          </c:val>
          <c:extLst>
            <c:ext xmlns:c16="http://schemas.microsoft.com/office/drawing/2014/chart" uri="{C3380CC4-5D6E-409C-BE32-E72D297353CC}">
              <c16:uniqueId val="{00000008-668C-496D-9752-5D1D862572F7}"/>
            </c:ext>
          </c:extLst>
        </c:ser>
        <c:ser>
          <c:idx val="7"/>
          <c:order val="9"/>
          <c:tx>
            <c:v>Operating Interest &amp; Other</c:v>
          </c:tx>
          <c:invertIfNegative val="0"/>
          <c:cat>
            <c:numRef>
              <c:f>'Production Costs'!$A$33:$A$55</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Costs'!$J$33:$J$55</c:f>
              <c:numCache>
                <c:formatCode>_("$"* #,##0_);_("$"* \(#,##0\);_("$"* "-"_);_(@_)</c:formatCode>
                <c:ptCount val="23"/>
                <c:pt idx="0">
                  <c:v>29.86</c:v>
                </c:pt>
                <c:pt idx="1">
                  <c:v>30.81</c:v>
                </c:pt>
                <c:pt idx="2">
                  <c:v>27.074999999999996</c:v>
                </c:pt>
                <c:pt idx="3">
                  <c:v>25.454999999999998</c:v>
                </c:pt>
                <c:pt idx="4">
                  <c:v>25.5</c:v>
                </c:pt>
                <c:pt idx="5">
                  <c:v>28.38</c:v>
                </c:pt>
                <c:pt idx="6">
                  <c:v>32.049999999999997</c:v>
                </c:pt>
                <c:pt idx="7">
                  <c:v>37</c:v>
                </c:pt>
                <c:pt idx="8">
                  <c:v>38.239999999999995</c:v>
                </c:pt>
                <c:pt idx="9">
                  <c:v>43.8125</c:v>
                </c:pt>
                <c:pt idx="10">
                  <c:v>36.644999999999996</c:v>
                </c:pt>
                <c:pt idx="11">
                  <c:v>38.875</c:v>
                </c:pt>
                <c:pt idx="12">
                  <c:v>38.632500000000007</c:v>
                </c:pt>
                <c:pt idx="13">
                  <c:v>38.049999999999997</c:v>
                </c:pt>
                <c:pt idx="14">
                  <c:v>35.142499999999998</c:v>
                </c:pt>
                <c:pt idx="15">
                  <c:v>36.5</c:v>
                </c:pt>
                <c:pt idx="16">
                  <c:v>37.393999999999998</c:v>
                </c:pt>
                <c:pt idx="17">
                  <c:v>37.075000000000003</c:v>
                </c:pt>
                <c:pt idx="18">
                  <c:v>37.590000000000003</c:v>
                </c:pt>
                <c:pt idx="19">
                  <c:v>40.58</c:v>
                </c:pt>
                <c:pt idx="20">
                  <c:v>39.156000000000006</c:v>
                </c:pt>
                <c:pt idx="21">
                  <c:v>36.900000000000006</c:v>
                </c:pt>
                <c:pt idx="22">
                  <c:v>48.86</c:v>
                </c:pt>
              </c:numCache>
            </c:numRef>
          </c:val>
          <c:extLst>
            <c:ext xmlns:c16="http://schemas.microsoft.com/office/drawing/2014/chart" uri="{C3380CC4-5D6E-409C-BE32-E72D297353CC}">
              <c16:uniqueId val="{00000009-668C-496D-9752-5D1D862572F7}"/>
            </c:ext>
          </c:extLst>
        </c:ser>
        <c:dLbls>
          <c:showLegendKey val="0"/>
          <c:showVal val="0"/>
          <c:showCatName val="0"/>
          <c:showSerName val="0"/>
          <c:showPercent val="0"/>
          <c:showBubbleSize val="0"/>
        </c:dLbls>
        <c:gapWidth val="0"/>
        <c:overlap val="100"/>
        <c:axId val="421387552"/>
        <c:axId val="421393040"/>
      </c:barChart>
      <c:catAx>
        <c:axId val="421387552"/>
        <c:scaling>
          <c:orientation val="minMax"/>
        </c:scaling>
        <c:delete val="0"/>
        <c:axPos val="b"/>
        <c:title>
          <c:tx>
            <c:rich>
              <a:bodyPr/>
              <a:lstStyle/>
              <a:p>
                <a:pPr>
                  <a:defRPr sz="1000" b="0" i="0" u="none" strike="noStrike" baseline="0">
                    <a:solidFill>
                      <a:srgbClr val="000000"/>
                    </a:solidFill>
                    <a:latin typeface="Calibri"/>
                    <a:ea typeface="Calibri"/>
                    <a:cs typeface="Calibri"/>
                  </a:defRPr>
                </a:pPr>
                <a:r>
                  <a:rPr lang="en-US" sz="1400" b="0" i="0" u="none" strike="noStrike" baseline="0">
                    <a:solidFill>
                      <a:srgbClr val="000000"/>
                    </a:solidFill>
                    <a:latin typeface="Calibri"/>
                  </a:rPr>
                  <a:t>Crop Year </a:t>
                </a:r>
              </a:p>
            </c:rich>
          </c:tx>
          <c:layout>
            <c:manualLayout>
              <c:xMode val="edge"/>
              <c:yMode val="edge"/>
              <c:x val="0.48079890938206299"/>
              <c:y val="0.75064896974461803"/>
            </c:manualLayout>
          </c:layout>
          <c:overlay val="0"/>
        </c:title>
        <c:numFmt formatCode="General" sourceLinked="1"/>
        <c:majorTickMark val="out"/>
        <c:minorTickMark val="none"/>
        <c:tickLblPos val="nextTo"/>
        <c:txPr>
          <a:bodyPr rot="3000000" vert="horz" anchor="t" anchorCtr="0"/>
          <a:lstStyle/>
          <a:p>
            <a:pPr>
              <a:defRPr sz="1100" b="0" i="0" u="none" strike="noStrike" baseline="0">
                <a:solidFill>
                  <a:srgbClr val="000000"/>
                </a:solidFill>
                <a:latin typeface="Calibri"/>
                <a:ea typeface="Calibri"/>
                <a:cs typeface="Calibri"/>
              </a:defRPr>
            </a:pPr>
            <a:endParaRPr lang="en-US"/>
          </a:p>
        </c:txPr>
        <c:crossAx val="421393040"/>
        <c:crosses val="autoZero"/>
        <c:auto val="1"/>
        <c:lblAlgn val="ctr"/>
        <c:lblOffset val="100"/>
        <c:tickLblSkip val="1"/>
        <c:tickMarkSkip val="1"/>
        <c:noMultiLvlLbl val="0"/>
      </c:catAx>
      <c:valAx>
        <c:axId val="421393040"/>
        <c:scaling>
          <c:orientation val="minMax"/>
          <c:max val="1000"/>
        </c:scaling>
        <c:delete val="0"/>
        <c:axPos val="l"/>
        <c:majorGridlines/>
        <c:title>
          <c:tx>
            <c:rich>
              <a:bodyPr/>
              <a:lstStyle/>
              <a:p>
                <a:pPr>
                  <a:defRPr sz="1400" b="0" i="0" u="none" strike="noStrike" baseline="0">
                    <a:solidFill>
                      <a:srgbClr val="000000"/>
                    </a:solidFill>
                    <a:latin typeface="Calibri"/>
                    <a:ea typeface="Calibri"/>
                    <a:cs typeface="Calibri"/>
                  </a:defRPr>
                </a:pPr>
                <a:r>
                  <a:rPr lang="en-US" b="0"/>
                  <a:t>$ per acre</a:t>
                </a:r>
              </a:p>
            </c:rich>
          </c:tx>
          <c:layout>
            <c:manualLayout>
              <c:xMode val="edge"/>
              <c:yMode val="edge"/>
              <c:x val="7.4013590862393903E-3"/>
              <c:y val="0.39314846139552001"/>
            </c:manualLayout>
          </c:layout>
          <c:overlay val="0"/>
        </c:title>
        <c:numFmt formatCode="_(&quot;$&quot;* #,##0_);_(&quot;$&quot;* \(#,##0\);_(&quot;$&quot;* &quot;-&quot;_);_(@_)" sourceLinked="1"/>
        <c:majorTickMark val="out"/>
        <c:minorTickMark val="none"/>
        <c:tickLblPos val="nextTo"/>
        <c:txPr>
          <a:bodyPr rot="0" vert="horz"/>
          <a:lstStyle/>
          <a:p>
            <a:pPr>
              <a:defRPr sz="1400" b="0" i="0" u="none" strike="noStrike" baseline="0">
                <a:solidFill>
                  <a:srgbClr val="000000"/>
                </a:solidFill>
                <a:latin typeface="Calibri"/>
                <a:ea typeface="Calibri"/>
                <a:cs typeface="Calibri"/>
              </a:defRPr>
            </a:pPr>
            <a:endParaRPr lang="en-US"/>
          </a:p>
        </c:txPr>
        <c:crossAx val="421387552"/>
        <c:crosses val="autoZero"/>
        <c:crossBetween val="between"/>
        <c:majorUnit val="100"/>
      </c:valAx>
    </c:plotArea>
    <c:legend>
      <c:legendPos val="b"/>
      <c:legendEntry>
        <c:idx val="5"/>
        <c:txPr>
          <a:bodyPr/>
          <a:lstStyle/>
          <a:p>
            <a:pPr>
              <a:defRPr sz="1300" b="0" i="0" u="none" strike="noStrike" baseline="0">
                <a:solidFill>
                  <a:srgbClr val="000000"/>
                </a:solidFill>
                <a:latin typeface="Calibri"/>
                <a:ea typeface="Calibri"/>
                <a:cs typeface="Calibri"/>
              </a:defRPr>
            </a:pPr>
            <a:endParaRPr lang="en-US"/>
          </a:p>
        </c:txPr>
      </c:legendEntry>
      <c:layout>
        <c:manualLayout>
          <c:xMode val="edge"/>
          <c:yMode val="edge"/>
          <c:x val="8.6002623124966496E-2"/>
          <c:y val="0.80687989777980196"/>
          <c:w val="0.86760580442111401"/>
          <c:h val="0.19312015691370499"/>
        </c:manualLayout>
      </c:layout>
      <c:overlay val="0"/>
      <c:txPr>
        <a:bodyPr/>
        <a:lstStyle/>
        <a:p>
          <a:pPr>
            <a:defRPr sz="1300" b="0" i="0" u="none" strike="noStrike" baseline="0">
              <a:solidFill>
                <a:srgbClr val="000000"/>
              </a:solidFill>
              <a:latin typeface="Calibri"/>
              <a:ea typeface="Calibri"/>
              <a:cs typeface="Calibri"/>
            </a:defRPr>
          </a:pPr>
          <a:endParaRPr lang="en-US"/>
        </a:p>
      </c:txPr>
    </c:legend>
    <c:plotVisOnly val="0"/>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4" l="0.70000000000000095" r="0.70000000000000095" t="0.750000000000004"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700" b="1" i="0" u="none" strike="noStrike" baseline="0">
                <a:solidFill>
                  <a:srgbClr val="000000"/>
                </a:solidFill>
                <a:latin typeface="Calibri"/>
              </a:rPr>
              <a:t>Landowner Farmer Production Costs </a:t>
            </a:r>
          </a:p>
          <a:p>
            <a:pPr>
              <a:defRPr sz="1000" b="0" i="0" u="none" strike="noStrike" baseline="0">
                <a:solidFill>
                  <a:srgbClr val="000000"/>
                </a:solidFill>
                <a:latin typeface="Calibri"/>
                <a:ea typeface="Calibri"/>
                <a:cs typeface="Calibri"/>
              </a:defRPr>
            </a:pPr>
            <a:r>
              <a:rPr lang="en-US" sz="1700" b="0" i="0" u="none" strike="noStrike" baseline="0">
                <a:solidFill>
                  <a:srgbClr val="000000"/>
                </a:solidFill>
                <a:latin typeface="Calibri"/>
              </a:rPr>
              <a:t>(cost per acre)</a:t>
            </a:r>
          </a:p>
        </c:rich>
      </c:tx>
      <c:layout>
        <c:manualLayout>
          <c:xMode val="edge"/>
          <c:yMode val="edge"/>
          <c:x val="0.19982391800935001"/>
          <c:y val="1.8245495401454901E-2"/>
        </c:manualLayout>
      </c:layout>
      <c:overlay val="0"/>
    </c:title>
    <c:autoTitleDeleted val="0"/>
    <c:plotArea>
      <c:layout>
        <c:manualLayout>
          <c:layoutTarget val="inner"/>
          <c:xMode val="edge"/>
          <c:yMode val="edge"/>
          <c:x val="0.201696623790553"/>
          <c:y val="0.16002957407828"/>
          <c:w val="0.76734480993121101"/>
          <c:h val="0.50192750888291604"/>
        </c:manualLayout>
      </c:layout>
      <c:barChart>
        <c:barDir val="col"/>
        <c:grouping val="stacked"/>
        <c:varyColors val="0"/>
        <c:ser>
          <c:idx val="9"/>
          <c:order val="0"/>
          <c:tx>
            <c:v>Land</c:v>
          </c:tx>
          <c:invertIfNegative val="0"/>
          <c:cat>
            <c:numRef>
              <c:f>'Production Costs'!$A$33:$A$55</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Costs'!$M$33:$M$55</c:f>
              <c:numCache>
                <c:formatCode>_("$"* #,##0_);_("$"* \(#,##0\);_("$"* "-"_);_(@_)</c:formatCode>
                <c:ptCount val="23"/>
                <c:pt idx="0">
                  <c:v>25</c:v>
                </c:pt>
                <c:pt idx="1">
                  <c:v>25</c:v>
                </c:pt>
                <c:pt idx="2">
                  <c:v>25</c:v>
                </c:pt>
                <c:pt idx="3">
                  <c:v>25</c:v>
                </c:pt>
                <c:pt idx="4">
                  <c:v>25</c:v>
                </c:pt>
                <c:pt idx="5">
                  <c:v>25</c:v>
                </c:pt>
                <c:pt idx="6">
                  <c:v>25</c:v>
                </c:pt>
                <c:pt idx="7">
                  <c:v>25</c:v>
                </c:pt>
                <c:pt idx="8">
                  <c:v>25</c:v>
                </c:pt>
                <c:pt idx="9">
                  <c:v>25</c:v>
                </c:pt>
                <c:pt idx="10">
                  <c:v>25</c:v>
                </c:pt>
                <c:pt idx="11">
                  <c:v>25</c:v>
                </c:pt>
                <c:pt idx="12">
                  <c:v>25</c:v>
                </c:pt>
                <c:pt idx="13">
                  <c:v>25</c:v>
                </c:pt>
                <c:pt idx="14">
                  <c:v>25</c:v>
                </c:pt>
                <c:pt idx="15">
                  <c:v>25</c:v>
                </c:pt>
                <c:pt idx="16">
                  <c:v>25</c:v>
                </c:pt>
                <c:pt idx="17">
                  <c:v>25</c:v>
                </c:pt>
                <c:pt idx="18">
                  <c:v>25</c:v>
                </c:pt>
                <c:pt idx="19">
                  <c:v>26</c:v>
                </c:pt>
                <c:pt idx="20">
                  <c:v>27</c:v>
                </c:pt>
                <c:pt idx="21">
                  <c:v>28</c:v>
                </c:pt>
                <c:pt idx="22">
                  <c:v>29</c:v>
                </c:pt>
              </c:numCache>
            </c:numRef>
          </c:val>
          <c:extLst>
            <c:ext xmlns:c16="http://schemas.microsoft.com/office/drawing/2014/chart" uri="{C3380CC4-5D6E-409C-BE32-E72D297353CC}">
              <c16:uniqueId val="{00000000-C4BB-4573-9BC5-F68FACCE7143}"/>
            </c:ext>
          </c:extLst>
        </c:ser>
        <c:ser>
          <c:idx val="8"/>
          <c:order val="1"/>
          <c:tx>
            <c:v>Machinery Ownership</c:v>
          </c:tx>
          <c:invertIfNegative val="0"/>
          <c:cat>
            <c:numRef>
              <c:f>'Production Costs'!$A$33:$A$55</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Costs'!$L$33:$L$55</c:f>
              <c:numCache>
                <c:formatCode>_("$"* #,##0_);_("$"* \(#,##0\);_("$"* "-"_);_(@_)</c:formatCode>
                <c:ptCount val="23"/>
                <c:pt idx="0">
                  <c:v>36.270000000000003</c:v>
                </c:pt>
                <c:pt idx="1">
                  <c:v>36.270000000000003</c:v>
                </c:pt>
                <c:pt idx="2">
                  <c:v>36.159999999999997</c:v>
                </c:pt>
                <c:pt idx="3">
                  <c:v>36.630000000000003</c:v>
                </c:pt>
                <c:pt idx="4">
                  <c:v>36.299999999999997</c:v>
                </c:pt>
                <c:pt idx="5">
                  <c:v>40.68</c:v>
                </c:pt>
                <c:pt idx="6">
                  <c:v>44.85</c:v>
                </c:pt>
                <c:pt idx="7">
                  <c:v>41.76</c:v>
                </c:pt>
                <c:pt idx="8">
                  <c:v>47.67</c:v>
                </c:pt>
                <c:pt idx="9">
                  <c:v>50.22</c:v>
                </c:pt>
                <c:pt idx="10">
                  <c:v>60.5</c:v>
                </c:pt>
                <c:pt idx="11">
                  <c:v>72.36</c:v>
                </c:pt>
                <c:pt idx="12">
                  <c:v>74.52</c:v>
                </c:pt>
                <c:pt idx="13">
                  <c:v>80.215999999999994</c:v>
                </c:pt>
                <c:pt idx="14">
                  <c:v>82.08</c:v>
                </c:pt>
                <c:pt idx="15">
                  <c:v>83.16</c:v>
                </c:pt>
                <c:pt idx="16">
                  <c:v>76.963999999999999</c:v>
                </c:pt>
                <c:pt idx="17">
                  <c:v>76.3</c:v>
                </c:pt>
                <c:pt idx="18">
                  <c:v>75.900000000000006</c:v>
                </c:pt>
                <c:pt idx="19">
                  <c:v>75.900000000000006</c:v>
                </c:pt>
                <c:pt idx="20">
                  <c:v>75.599999999999994</c:v>
                </c:pt>
                <c:pt idx="21">
                  <c:v>82.08</c:v>
                </c:pt>
                <c:pt idx="22">
                  <c:v>91.56</c:v>
                </c:pt>
              </c:numCache>
            </c:numRef>
          </c:val>
          <c:extLst>
            <c:ext xmlns:c16="http://schemas.microsoft.com/office/drawing/2014/chart" uri="{C3380CC4-5D6E-409C-BE32-E72D297353CC}">
              <c16:uniqueId val="{00000001-C4BB-4573-9BC5-F68FACCE7143}"/>
            </c:ext>
          </c:extLst>
        </c:ser>
        <c:ser>
          <c:idx val="6"/>
          <c:order val="2"/>
          <c:tx>
            <c:v>Labor</c:v>
          </c:tx>
          <c:invertIfNegative val="0"/>
          <c:cat>
            <c:numRef>
              <c:f>'Production Costs'!$A$33:$A$55</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Costs'!$I$33:$I$55</c:f>
              <c:numCache>
                <c:formatCode>_("$"* #,##0_);_("$"* \(#,##0\);_("$"* "-"_);_(@_)</c:formatCode>
                <c:ptCount val="23"/>
                <c:pt idx="0">
                  <c:v>20</c:v>
                </c:pt>
                <c:pt idx="1">
                  <c:v>21</c:v>
                </c:pt>
                <c:pt idx="2">
                  <c:v>21</c:v>
                </c:pt>
                <c:pt idx="3">
                  <c:v>23</c:v>
                </c:pt>
                <c:pt idx="4">
                  <c:v>25</c:v>
                </c:pt>
                <c:pt idx="5">
                  <c:v>25</c:v>
                </c:pt>
                <c:pt idx="6">
                  <c:v>27</c:v>
                </c:pt>
                <c:pt idx="7">
                  <c:v>29</c:v>
                </c:pt>
                <c:pt idx="8">
                  <c:v>29</c:v>
                </c:pt>
                <c:pt idx="9">
                  <c:v>29</c:v>
                </c:pt>
                <c:pt idx="10">
                  <c:v>29</c:v>
                </c:pt>
                <c:pt idx="11">
                  <c:v>29</c:v>
                </c:pt>
                <c:pt idx="12">
                  <c:v>30</c:v>
                </c:pt>
                <c:pt idx="13">
                  <c:v>32</c:v>
                </c:pt>
                <c:pt idx="14">
                  <c:v>34</c:v>
                </c:pt>
                <c:pt idx="15">
                  <c:v>34</c:v>
                </c:pt>
                <c:pt idx="16">
                  <c:v>34</c:v>
                </c:pt>
                <c:pt idx="17">
                  <c:v>34</c:v>
                </c:pt>
                <c:pt idx="18">
                  <c:v>36</c:v>
                </c:pt>
                <c:pt idx="19">
                  <c:v>36</c:v>
                </c:pt>
                <c:pt idx="20">
                  <c:v>38</c:v>
                </c:pt>
                <c:pt idx="21">
                  <c:v>39</c:v>
                </c:pt>
                <c:pt idx="22">
                  <c:v>43</c:v>
                </c:pt>
              </c:numCache>
            </c:numRef>
          </c:val>
          <c:extLst>
            <c:ext xmlns:c16="http://schemas.microsoft.com/office/drawing/2014/chart" uri="{C3380CC4-5D6E-409C-BE32-E72D297353CC}">
              <c16:uniqueId val="{00000002-C4BB-4573-9BC5-F68FACCE7143}"/>
            </c:ext>
          </c:extLst>
        </c:ser>
        <c:ser>
          <c:idx val="0"/>
          <c:order val="3"/>
          <c:tx>
            <c:v>Seed</c:v>
          </c:tx>
          <c:invertIfNegative val="0"/>
          <c:cat>
            <c:numRef>
              <c:f>'Production Costs'!$A$33:$A$55</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Costs'!$C$33:$C$55</c:f>
              <c:numCache>
                <c:formatCode>_("$"* #,##0_);_("$"* \(#,##0\);_("$"* "-"_);_(@_)</c:formatCode>
                <c:ptCount val="23"/>
                <c:pt idx="0">
                  <c:v>30</c:v>
                </c:pt>
                <c:pt idx="1">
                  <c:v>30</c:v>
                </c:pt>
                <c:pt idx="2">
                  <c:v>30</c:v>
                </c:pt>
                <c:pt idx="3">
                  <c:v>32</c:v>
                </c:pt>
                <c:pt idx="4">
                  <c:v>30</c:v>
                </c:pt>
                <c:pt idx="5">
                  <c:v>40</c:v>
                </c:pt>
                <c:pt idx="6">
                  <c:v>45</c:v>
                </c:pt>
                <c:pt idx="7">
                  <c:v>64</c:v>
                </c:pt>
                <c:pt idx="8">
                  <c:v>74</c:v>
                </c:pt>
                <c:pt idx="9">
                  <c:v>110</c:v>
                </c:pt>
                <c:pt idx="10">
                  <c:v>101</c:v>
                </c:pt>
                <c:pt idx="11">
                  <c:v>98</c:v>
                </c:pt>
                <c:pt idx="12">
                  <c:v>102</c:v>
                </c:pt>
                <c:pt idx="13">
                  <c:v>109</c:v>
                </c:pt>
                <c:pt idx="14">
                  <c:v>114</c:v>
                </c:pt>
                <c:pt idx="15">
                  <c:v>116</c:v>
                </c:pt>
                <c:pt idx="16">
                  <c:v>111</c:v>
                </c:pt>
                <c:pt idx="17">
                  <c:v>103</c:v>
                </c:pt>
                <c:pt idx="18">
                  <c:v>98</c:v>
                </c:pt>
                <c:pt idx="19">
                  <c:v>96</c:v>
                </c:pt>
                <c:pt idx="20">
                  <c:v>97</c:v>
                </c:pt>
                <c:pt idx="21">
                  <c:v>98</c:v>
                </c:pt>
                <c:pt idx="22">
                  <c:v>107</c:v>
                </c:pt>
              </c:numCache>
            </c:numRef>
          </c:val>
          <c:extLst>
            <c:ext xmlns:c16="http://schemas.microsoft.com/office/drawing/2014/chart" uri="{C3380CC4-5D6E-409C-BE32-E72D297353CC}">
              <c16:uniqueId val="{00000003-C4BB-4573-9BC5-F68FACCE7143}"/>
            </c:ext>
          </c:extLst>
        </c:ser>
        <c:ser>
          <c:idx val="1"/>
          <c:order val="4"/>
          <c:tx>
            <c:v>Fertilizer &amp; Lime</c:v>
          </c:tx>
          <c:invertIfNegative val="0"/>
          <c:cat>
            <c:numRef>
              <c:f>'Production Costs'!$A$33:$A$55</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Costs'!$D$33:$D$55</c:f>
              <c:numCache>
                <c:formatCode>_("$"* #,##0_);_("$"* \(#,##0\);_("$"* "-"_);_(@_)</c:formatCode>
                <c:ptCount val="23"/>
                <c:pt idx="0">
                  <c:v>51</c:v>
                </c:pt>
                <c:pt idx="1">
                  <c:v>56</c:v>
                </c:pt>
                <c:pt idx="2">
                  <c:v>57</c:v>
                </c:pt>
                <c:pt idx="3">
                  <c:v>56</c:v>
                </c:pt>
                <c:pt idx="4">
                  <c:v>67</c:v>
                </c:pt>
                <c:pt idx="5">
                  <c:v>78</c:v>
                </c:pt>
                <c:pt idx="6">
                  <c:v>79</c:v>
                </c:pt>
                <c:pt idx="7">
                  <c:v>87</c:v>
                </c:pt>
                <c:pt idx="8">
                  <c:v>112</c:v>
                </c:pt>
                <c:pt idx="9">
                  <c:v>180</c:v>
                </c:pt>
                <c:pt idx="10">
                  <c:v>96</c:v>
                </c:pt>
                <c:pt idx="11">
                  <c:v>140</c:v>
                </c:pt>
                <c:pt idx="12">
                  <c:v>158</c:v>
                </c:pt>
                <c:pt idx="13">
                  <c:v>141</c:v>
                </c:pt>
                <c:pt idx="14">
                  <c:v>119</c:v>
                </c:pt>
                <c:pt idx="15">
                  <c:v>127</c:v>
                </c:pt>
                <c:pt idx="16">
                  <c:v>106</c:v>
                </c:pt>
                <c:pt idx="17">
                  <c:v>82</c:v>
                </c:pt>
                <c:pt idx="18">
                  <c:v>82</c:v>
                </c:pt>
                <c:pt idx="19">
                  <c:v>102</c:v>
                </c:pt>
                <c:pt idx="20">
                  <c:v>101</c:v>
                </c:pt>
                <c:pt idx="21">
                  <c:v>113</c:v>
                </c:pt>
                <c:pt idx="22">
                  <c:v>212</c:v>
                </c:pt>
              </c:numCache>
            </c:numRef>
          </c:val>
          <c:extLst>
            <c:ext xmlns:c16="http://schemas.microsoft.com/office/drawing/2014/chart" uri="{C3380CC4-5D6E-409C-BE32-E72D297353CC}">
              <c16:uniqueId val="{00000004-C4BB-4573-9BC5-F68FACCE7143}"/>
            </c:ext>
          </c:extLst>
        </c:ser>
        <c:ser>
          <c:idx val="2"/>
          <c:order val="5"/>
          <c:tx>
            <c:v>Herbicides</c:v>
          </c:tx>
          <c:invertIfNegative val="0"/>
          <c:cat>
            <c:numRef>
              <c:f>'Production Costs'!$A$33:$A$55</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Costs'!$E$33:$E$55</c:f>
              <c:numCache>
                <c:formatCode>_("$"* #,##0_);_("$"* \(#,##0\);_("$"* "-"_);_(@_)</c:formatCode>
                <c:ptCount val="23"/>
                <c:pt idx="0">
                  <c:v>30</c:v>
                </c:pt>
                <c:pt idx="1">
                  <c:v>30</c:v>
                </c:pt>
                <c:pt idx="2">
                  <c:v>31</c:v>
                </c:pt>
                <c:pt idx="3">
                  <c:v>30</c:v>
                </c:pt>
                <c:pt idx="4">
                  <c:v>32</c:v>
                </c:pt>
                <c:pt idx="5">
                  <c:v>32</c:v>
                </c:pt>
                <c:pt idx="6">
                  <c:v>32</c:v>
                </c:pt>
                <c:pt idx="7">
                  <c:v>24</c:v>
                </c:pt>
                <c:pt idx="8">
                  <c:v>25</c:v>
                </c:pt>
                <c:pt idx="9">
                  <c:v>38</c:v>
                </c:pt>
                <c:pt idx="10">
                  <c:v>25</c:v>
                </c:pt>
                <c:pt idx="11">
                  <c:v>25</c:v>
                </c:pt>
                <c:pt idx="12">
                  <c:v>20</c:v>
                </c:pt>
                <c:pt idx="13">
                  <c:v>25</c:v>
                </c:pt>
                <c:pt idx="14">
                  <c:v>20</c:v>
                </c:pt>
                <c:pt idx="15">
                  <c:v>26</c:v>
                </c:pt>
                <c:pt idx="16">
                  <c:v>38</c:v>
                </c:pt>
                <c:pt idx="17">
                  <c:v>38</c:v>
                </c:pt>
                <c:pt idx="18">
                  <c:v>33</c:v>
                </c:pt>
                <c:pt idx="19">
                  <c:v>48</c:v>
                </c:pt>
                <c:pt idx="20">
                  <c:v>40</c:v>
                </c:pt>
                <c:pt idx="21">
                  <c:v>40</c:v>
                </c:pt>
                <c:pt idx="22">
                  <c:v>40</c:v>
                </c:pt>
              </c:numCache>
            </c:numRef>
          </c:val>
          <c:extLst>
            <c:ext xmlns:c16="http://schemas.microsoft.com/office/drawing/2014/chart" uri="{C3380CC4-5D6E-409C-BE32-E72D297353CC}">
              <c16:uniqueId val="{00000005-C4BB-4573-9BC5-F68FACCE7143}"/>
            </c:ext>
          </c:extLst>
        </c:ser>
        <c:ser>
          <c:idx val="3"/>
          <c:order val="6"/>
          <c:tx>
            <c:v>Insurance</c:v>
          </c:tx>
          <c:invertIfNegative val="0"/>
          <c:cat>
            <c:numRef>
              <c:f>'Production Costs'!$A$33:$A$55</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Costs'!$F$33:$F$55</c:f>
              <c:numCache>
                <c:formatCode>_("$"* #,##0_);_("$"* \(#,##0\);_("$"* "-"_);_(@_)</c:formatCode>
                <c:ptCount val="23"/>
                <c:pt idx="0">
                  <c:v>6</c:v>
                </c:pt>
                <c:pt idx="1">
                  <c:v>5</c:v>
                </c:pt>
                <c:pt idx="2">
                  <c:v>6</c:v>
                </c:pt>
                <c:pt idx="3">
                  <c:v>6</c:v>
                </c:pt>
                <c:pt idx="4">
                  <c:v>7</c:v>
                </c:pt>
                <c:pt idx="5">
                  <c:v>7</c:v>
                </c:pt>
                <c:pt idx="6">
                  <c:v>7</c:v>
                </c:pt>
                <c:pt idx="7">
                  <c:v>9</c:v>
                </c:pt>
                <c:pt idx="8">
                  <c:v>15</c:v>
                </c:pt>
                <c:pt idx="9">
                  <c:v>23</c:v>
                </c:pt>
                <c:pt idx="10">
                  <c:v>17</c:v>
                </c:pt>
                <c:pt idx="11">
                  <c:v>17</c:v>
                </c:pt>
                <c:pt idx="12">
                  <c:v>23</c:v>
                </c:pt>
                <c:pt idx="13">
                  <c:v>25</c:v>
                </c:pt>
                <c:pt idx="14">
                  <c:v>25</c:v>
                </c:pt>
                <c:pt idx="15">
                  <c:v>20</c:v>
                </c:pt>
                <c:pt idx="16">
                  <c:v>20</c:v>
                </c:pt>
                <c:pt idx="17">
                  <c:v>15</c:v>
                </c:pt>
                <c:pt idx="18">
                  <c:v>12</c:v>
                </c:pt>
                <c:pt idx="19">
                  <c:v>14</c:v>
                </c:pt>
                <c:pt idx="20">
                  <c:v>14</c:v>
                </c:pt>
                <c:pt idx="21">
                  <c:v>14</c:v>
                </c:pt>
                <c:pt idx="22">
                  <c:v>16</c:v>
                </c:pt>
              </c:numCache>
            </c:numRef>
          </c:val>
          <c:extLst>
            <c:ext xmlns:c16="http://schemas.microsoft.com/office/drawing/2014/chart" uri="{C3380CC4-5D6E-409C-BE32-E72D297353CC}">
              <c16:uniqueId val="{00000006-C4BB-4573-9BC5-F68FACCE7143}"/>
            </c:ext>
          </c:extLst>
        </c:ser>
        <c:ser>
          <c:idx val="4"/>
          <c:order val="7"/>
          <c:tx>
            <c:v>Fuel &amp; Repair</c:v>
          </c:tx>
          <c:invertIfNegative val="0"/>
          <c:cat>
            <c:numRef>
              <c:f>'Production Costs'!$A$33:$A$55</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Costs'!$G$33:$G$55</c:f>
              <c:numCache>
                <c:formatCode>_("$"* #,##0_);_("$"* \(#,##0\);_("$"* "-"_);_(@_)</c:formatCode>
                <c:ptCount val="23"/>
                <c:pt idx="0">
                  <c:v>19</c:v>
                </c:pt>
                <c:pt idx="1">
                  <c:v>20</c:v>
                </c:pt>
                <c:pt idx="2">
                  <c:v>20</c:v>
                </c:pt>
                <c:pt idx="3">
                  <c:v>23</c:v>
                </c:pt>
                <c:pt idx="4">
                  <c:v>24</c:v>
                </c:pt>
                <c:pt idx="5">
                  <c:v>30</c:v>
                </c:pt>
                <c:pt idx="6">
                  <c:v>34</c:v>
                </c:pt>
                <c:pt idx="7">
                  <c:v>34</c:v>
                </c:pt>
                <c:pt idx="8">
                  <c:v>36</c:v>
                </c:pt>
                <c:pt idx="9">
                  <c:v>36</c:v>
                </c:pt>
                <c:pt idx="10">
                  <c:v>36</c:v>
                </c:pt>
                <c:pt idx="11">
                  <c:v>45</c:v>
                </c:pt>
                <c:pt idx="12">
                  <c:v>50</c:v>
                </c:pt>
                <c:pt idx="13">
                  <c:v>50</c:v>
                </c:pt>
                <c:pt idx="14">
                  <c:v>51</c:v>
                </c:pt>
                <c:pt idx="15">
                  <c:v>51</c:v>
                </c:pt>
                <c:pt idx="16">
                  <c:v>52</c:v>
                </c:pt>
                <c:pt idx="17">
                  <c:v>53</c:v>
                </c:pt>
                <c:pt idx="18">
                  <c:v>55</c:v>
                </c:pt>
                <c:pt idx="19">
                  <c:v>56</c:v>
                </c:pt>
                <c:pt idx="20">
                  <c:v>57</c:v>
                </c:pt>
                <c:pt idx="21">
                  <c:v>58</c:v>
                </c:pt>
                <c:pt idx="22">
                  <c:v>70</c:v>
                </c:pt>
              </c:numCache>
            </c:numRef>
          </c:val>
          <c:extLst>
            <c:ext xmlns:c16="http://schemas.microsoft.com/office/drawing/2014/chart" uri="{C3380CC4-5D6E-409C-BE32-E72D297353CC}">
              <c16:uniqueId val="{00000007-C4BB-4573-9BC5-F68FACCE7143}"/>
            </c:ext>
          </c:extLst>
        </c:ser>
        <c:ser>
          <c:idx val="5"/>
          <c:order val="8"/>
          <c:tx>
            <c:v>Drying &amp; Storage</c:v>
          </c:tx>
          <c:invertIfNegative val="0"/>
          <c:cat>
            <c:numRef>
              <c:f>'Production Costs'!$A$33:$A$55</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Costs'!$H$33:$H$55</c:f>
              <c:numCache>
                <c:formatCode>_("$"* #,##0_);_("$"* \(#,##0\);_("$"* "-"_);_(@_)</c:formatCode>
                <c:ptCount val="23"/>
                <c:pt idx="0">
                  <c:v>17</c:v>
                </c:pt>
                <c:pt idx="1">
                  <c:v>21</c:v>
                </c:pt>
                <c:pt idx="2">
                  <c:v>20</c:v>
                </c:pt>
                <c:pt idx="3">
                  <c:v>21</c:v>
                </c:pt>
                <c:pt idx="4">
                  <c:v>24</c:v>
                </c:pt>
                <c:pt idx="5">
                  <c:v>24</c:v>
                </c:pt>
                <c:pt idx="6">
                  <c:v>12</c:v>
                </c:pt>
                <c:pt idx="7">
                  <c:v>9</c:v>
                </c:pt>
                <c:pt idx="8">
                  <c:v>22</c:v>
                </c:pt>
                <c:pt idx="9">
                  <c:v>26</c:v>
                </c:pt>
                <c:pt idx="10">
                  <c:v>10</c:v>
                </c:pt>
                <c:pt idx="11">
                  <c:v>8</c:v>
                </c:pt>
                <c:pt idx="12">
                  <c:v>8</c:v>
                </c:pt>
                <c:pt idx="13">
                  <c:v>17</c:v>
                </c:pt>
                <c:pt idx="14">
                  <c:v>20</c:v>
                </c:pt>
                <c:pt idx="15">
                  <c:v>15</c:v>
                </c:pt>
                <c:pt idx="16">
                  <c:v>13</c:v>
                </c:pt>
                <c:pt idx="17">
                  <c:v>18</c:v>
                </c:pt>
                <c:pt idx="18">
                  <c:v>16</c:v>
                </c:pt>
                <c:pt idx="19">
                  <c:v>18</c:v>
                </c:pt>
                <c:pt idx="20">
                  <c:v>12</c:v>
                </c:pt>
                <c:pt idx="21">
                  <c:v>13</c:v>
                </c:pt>
                <c:pt idx="22">
                  <c:v>18</c:v>
                </c:pt>
              </c:numCache>
            </c:numRef>
          </c:val>
          <c:extLst>
            <c:ext xmlns:c16="http://schemas.microsoft.com/office/drawing/2014/chart" uri="{C3380CC4-5D6E-409C-BE32-E72D297353CC}">
              <c16:uniqueId val="{00000008-C4BB-4573-9BC5-F68FACCE7143}"/>
            </c:ext>
          </c:extLst>
        </c:ser>
        <c:ser>
          <c:idx val="7"/>
          <c:order val="9"/>
          <c:tx>
            <c:v>Operating Interest &amp; Other</c:v>
          </c:tx>
          <c:invertIfNegative val="0"/>
          <c:cat>
            <c:numRef>
              <c:f>'Production Costs'!$A$33:$A$55</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Costs'!$J$33:$J$55</c:f>
              <c:numCache>
                <c:formatCode>_("$"* #,##0_);_("$"* \(#,##0\);_("$"* "-"_);_(@_)</c:formatCode>
                <c:ptCount val="23"/>
                <c:pt idx="0">
                  <c:v>29.86</c:v>
                </c:pt>
                <c:pt idx="1">
                  <c:v>30.81</c:v>
                </c:pt>
                <c:pt idx="2">
                  <c:v>27.074999999999996</c:v>
                </c:pt>
                <c:pt idx="3">
                  <c:v>25.454999999999998</c:v>
                </c:pt>
                <c:pt idx="4">
                  <c:v>25.5</c:v>
                </c:pt>
                <c:pt idx="5">
                  <c:v>28.38</c:v>
                </c:pt>
                <c:pt idx="6">
                  <c:v>32.049999999999997</c:v>
                </c:pt>
                <c:pt idx="7">
                  <c:v>37</c:v>
                </c:pt>
                <c:pt idx="8">
                  <c:v>38.239999999999995</c:v>
                </c:pt>
                <c:pt idx="9">
                  <c:v>43.8125</c:v>
                </c:pt>
                <c:pt idx="10">
                  <c:v>36.644999999999996</c:v>
                </c:pt>
                <c:pt idx="11">
                  <c:v>38.875</c:v>
                </c:pt>
                <c:pt idx="12">
                  <c:v>38.632500000000007</c:v>
                </c:pt>
                <c:pt idx="13">
                  <c:v>38.049999999999997</c:v>
                </c:pt>
                <c:pt idx="14">
                  <c:v>35.142499999999998</c:v>
                </c:pt>
                <c:pt idx="15">
                  <c:v>36.5</c:v>
                </c:pt>
                <c:pt idx="16">
                  <c:v>37.393999999999998</c:v>
                </c:pt>
                <c:pt idx="17">
                  <c:v>37.075000000000003</c:v>
                </c:pt>
                <c:pt idx="18">
                  <c:v>37.590000000000003</c:v>
                </c:pt>
                <c:pt idx="19">
                  <c:v>40.58</c:v>
                </c:pt>
                <c:pt idx="20">
                  <c:v>39.156000000000006</c:v>
                </c:pt>
                <c:pt idx="21">
                  <c:v>36.900000000000006</c:v>
                </c:pt>
                <c:pt idx="22">
                  <c:v>48.86</c:v>
                </c:pt>
              </c:numCache>
            </c:numRef>
          </c:val>
          <c:extLst>
            <c:ext xmlns:c16="http://schemas.microsoft.com/office/drawing/2014/chart" uri="{C3380CC4-5D6E-409C-BE32-E72D297353CC}">
              <c16:uniqueId val="{00000009-C4BB-4573-9BC5-F68FACCE7143}"/>
            </c:ext>
          </c:extLst>
        </c:ser>
        <c:dLbls>
          <c:showLegendKey val="0"/>
          <c:showVal val="0"/>
          <c:showCatName val="0"/>
          <c:showSerName val="0"/>
          <c:showPercent val="0"/>
          <c:showBubbleSize val="0"/>
        </c:dLbls>
        <c:gapWidth val="0"/>
        <c:overlap val="100"/>
        <c:axId val="421392648"/>
        <c:axId val="421387944"/>
      </c:barChart>
      <c:catAx>
        <c:axId val="421392648"/>
        <c:scaling>
          <c:orientation val="minMax"/>
        </c:scaling>
        <c:delete val="0"/>
        <c:axPos val="b"/>
        <c:title>
          <c:tx>
            <c:rich>
              <a:bodyPr/>
              <a:lstStyle/>
              <a:p>
                <a:pPr>
                  <a:defRPr sz="1000" b="0" i="0" u="none" strike="noStrike" baseline="0">
                    <a:solidFill>
                      <a:srgbClr val="000000"/>
                    </a:solidFill>
                    <a:latin typeface="Calibri"/>
                    <a:ea typeface="Calibri"/>
                    <a:cs typeface="Calibri"/>
                  </a:defRPr>
                </a:pPr>
                <a:r>
                  <a:rPr lang="en-US" sz="1400" b="0" i="0" u="none" strike="noStrike" baseline="0">
                    <a:solidFill>
                      <a:srgbClr val="000000"/>
                    </a:solidFill>
                    <a:latin typeface="Calibri"/>
                  </a:rPr>
                  <a:t>Crop Year </a:t>
                </a:r>
              </a:p>
            </c:rich>
          </c:tx>
          <c:layout>
            <c:manualLayout>
              <c:xMode val="edge"/>
              <c:yMode val="edge"/>
              <c:x val="0.453658741612042"/>
              <c:y val="0.75022930874796501"/>
            </c:manualLayout>
          </c:layout>
          <c:overlay val="0"/>
        </c:title>
        <c:numFmt formatCode="General" sourceLinked="1"/>
        <c:majorTickMark val="out"/>
        <c:minorTickMark val="none"/>
        <c:tickLblPos val="nextTo"/>
        <c:txPr>
          <a:bodyPr rot="3000000" vert="horz" anchor="ctr" anchorCtr="0"/>
          <a:lstStyle/>
          <a:p>
            <a:pPr>
              <a:defRPr sz="1100" b="0" i="0" u="none" strike="noStrike" kern="1200" baseline="0">
                <a:solidFill>
                  <a:srgbClr val="000000"/>
                </a:solidFill>
                <a:latin typeface="Calibri"/>
                <a:ea typeface="Calibri"/>
                <a:cs typeface="Calibri"/>
              </a:defRPr>
            </a:pPr>
            <a:endParaRPr lang="en-US"/>
          </a:p>
        </c:txPr>
        <c:crossAx val="421387944"/>
        <c:crosses val="autoZero"/>
        <c:auto val="1"/>
        <c:lblAlgn val="ctr"/>
        <c:lblOffset val="100"/>
        <c:tickLblSkip val="1"/>
        <c:tickMarkSkip val="1"/>
        <c:noMultiLvlLbl val="0"/>
      </c:catAx>
      <c:valAx>
        <c:axId val="421387944"/>
        <c:scaling>
          <c:orientation val="minMax"/>
          <c:max val="1000"/>
        </c:scaling>
        <c:delete val="0"/>
        <c:axPos val="l"/>
        <c:majorGridlines/>
        <c:title>
          <c:tx>
            <c:rich>
              <a:bodyPr/>
              <a:lstStyle/>
              <a:p>
                <a:pPr>
                  <a:defRPr sz="1400" b="0" i="0" u="none" strike="noStrike" baseline="0">
                    <a:solidFill>
                      <a:srgbClr val="000000"/>
                    </a:solidFill>
                    <a:latin typeface="Calibri"/>
                    <a:ea typeface="Calibri"/>
                    <a:cs typeface="Calibri"/>
                  </a:defRPr>
                </a:pPr>
                <a:r>
                  <a:rPr lang="en-US" b="0"/>
                  <a:t>$ per acre</a:t>
                </a:r>
              </a:p>
            </c:rich>
          </c:tx>
          <c:layout>
            <c:manualLayout>
              <c:xMode val="edge"/>
              <c:yMode val="edge"/>
              <c:x val="1.87213146207399E-2"/>
              <c:y val="0.38009758223762902"/>
            </c:manualLayout>
          </c:layout>
          <c:overlay val="0"/>
        </c:title>
        <c:numFmt formatCode="_(&quot;$&quot;* #,##0_);_(&quot;$&quot;* \(#,##0\);_(&quot;$&quot;* &quot;-&quot;_);_(@_)" sourceLinked="1"/>
        <c:majorTickMark val="out"/>
        <c:minorTickMark val="none"/>
        <c:tickLblPos val="nextTo"/>
        <c:txPr>
          <a:bodyPr rot="0" vert="horz"/>
          <a:lstStyle/>
          <a:p>
            <a:pPr>
              <a:defRPr sz="1400" b="0" i="0" u="none" strike="noStrike" baseline="0">
                <a:solidFill>
                  <a:srgbClr val="000000"/>
                </a:solidFill>
                <a:latin typeface="Calibri"/>
                <a:ea typeface="Calibri"/>
                <a:cs typeface="Calibri"/>
              </a:defRPr>
            </a:pPr>
            <a:endParaRPr lang="en-US"/>
          </a:p>
        </c:txPr>
        <c:crossAx val="421392648"/>
        <c:crosses val="autoZero"/>
        <c:crossBetween val="between"/>
        <c:majorUnit val="100"/>
      </c:valAx>
    </c:plotArea>
    <c:legend>
      <c:legendPos val="b"/>
      <c:legendEntry>
        <c:idx val="5"/>
        <c:txPr>
          <a:bodyPr/>
          <a:lstStyle/>
          <a:p>
            <a:pPr>
              <a:defRPr sz="1300" b="0" i="0" u="none" strike="noStrike" baseline="0">
                <a:solidFill>
                  <a:srgbClr val="000000"/>
                </a:solidFill>
                <a:latin typeface="Calibri"/>
                <a:ea typeface="Calibri"/>
                <a:cs typeface="Calibri"/>
              </a:defRPr>
            </a:pPr>
            <a:endParaRPr lang="en-US"/>
          </a:p>
        </c:txPr>
      </c:legendEntry>
      <c:layout>
        <c:manualLayout>
          <c:xMode val="edge"/>
          <c:yMode val="edge"/>
          <c:x val="7.3912570642301598E-2"/>
          <c:y val="0.80661410999322303"/>
          <c:w val="0.86520739478101105"/>
          <c:h val="0.19338595699741601"/>
        </c:manualLayout>
      </c:layout>
      <c:overlay val="0"/>
      <c:txPr>
        <a:bodyPr/>
        <a:lstStyle/>
        <a:p>
          <a:pPr>
            <a:defRPr sz="1300" b="0" i="0" u="none" strike="noStrike" baseline="0">
              <a:solidFill>
                <a:srgbClr val="000000"/>
              </a:solidFill>
              <a:latin typeface="Calibri"/>
              <a:ea typeface="Calibri"/>
              <a:cs typeface="Calibri"/>
            </a:defRPr>
          </a:pPr>
          <a:endParaRPr lang="en-US"/>
        </a:p>
      </c:txPr>
    </c:legend>
    <c:plotVisOnly val="0"/>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4" l="0.70000000000000095" r="0.70000000000000095" t="0.750000000000004"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rotection>
    <c:chartObject val="0"/>
    <c:data val="0"/>
    <c:formatting val="0"/>
    <c:selection val="0"/>
    <c:userInterface val="0"/>
  </c:protection>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Cash</a:t>
            </a:r>
            <a:r>
              <a:rPr lang="en-US" baseline="0"/>
              <a:t> Rent</a:t>
            </a:r>
            <a:r>
              <a:rPr lang="en-US"/>
              <a:t> Farmer Returns</a:t>
            </a:r>
          </a:p>
          <a:p>
            <a:pPr>
              <a:defRPr/>
            </a:pPr>
            <a:r>
              <a:rPr lang="en-US" sz="1400" b="0"/>
              <a:t>(per crop year per</a:t>
            </a:r>
            <a:r>
              <a:rPr lang="en-US" sz="1400" b="0" baseline="0"/>
              <a:t> bushel</a:t>
            </a:r>
            <a:endParaRPr lang="en-US" sz="1400" b="0"/>
          </a:p>
        </c:rich>
      </c:tx>
      <c:layout>
        <c:manualLayout>
          <c:xMode val="edge"/>
          <c:yMode val="edge"/>
          <c:x val="0.22842344706911599"/>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838415508994206E-2"/>
          <c:y val="0.53681333353640304"/>
          <c:w val="0.908910879620489"/>
          <c:h val="0.304929814140737"/>
        </c:manualLayout>
      </c:layout>
      <c:barChart>
        <c:barDir val="col"/>
        <c:grouping val="clustered"/>
        <c:varyColors val="0"/>
        <c:dLbls>
          <c:showLegendKey val="0"/>
          <c:showVal val="0"/>
          <c:showCatName val="0"/>
          <c:showSerName val="0"/>
          <c:showPercent val="0"/>
          <c:showBubbleSize val="0"/>
        </c:dLbls>
        <c:gapWidth val="100"/>
        <c:overlap val="-24"/>
        <c:axId val="421390296"/>
        <c:axId val="421394608"/>
      </c:barChart>
      <c:catAx>
        <c:axId val="4213902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i" panose="020F0502020204030204" pitchFamily="34" charset="0"/>
                <a:ea typeface="+mn-ea"/>
                <a:cs typeface="+mn-cs"/>
              </a:defRPr>
            </a:pPr>
            <a:endParaRPr lang="en-US"/>
          </a:p>
        </c:txPr>
        <c:crossAx val="421394608"/>
        <c:crosses val="autoZero"/>
        <c:auto val="1"/>
        <c:lblAlgn val="ctr"/>
        <c:lblOffset val="100"/>
        <c:noMultiLvlLbl val="0"/>
      </c:catAx>
      <c:valAx>
        <c:axId val="421394608"/>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 per bushel</a:t>
                </a:r>
              </a:p>
            </c:rich>
          </c:tx>
          <c:layout>
            <c:manualLayout>
              <c:xMode val="edge"/>
              <c:yMode val="edge"/>
              <c:x val="1.33193350831146E-2"/>
              <c:y val="0.35273509689848398"/>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21390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300" b="0" i="0" u="none" strike="noStrike" kern="1200" baseline="0">
              <a:solidFill>
                <a:schemeClr val="tx1">
                  <a:lumMod val="65000"/>
                  <a:lumOff val="35000"/>
                </a:schemeClr>
              </a:solidFill>
              <a:latin typeface="Calibri" panose="020F050202020403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sz="2000"/>
              <a:t>Landowner Farmer Returns per Bushel</a:t>
            </a:r>
          </a:p>
          <a:p>
            <a:pPr>
              <a:defRPr sz="1800" b="1" i="0" u="none" strike="noStrike" baseline="0">
                <a:solidFill>
                  <a:srgbClr val="000000"/>
                </a:solidFill>
                <a:latin typeface="Calibri"/>
                <a:ea typeface="Calibri"/>
                <a:cs typeface="Calibri"/>
              </a:defRPr>
            </a:pPr>
            <a:r>
              <a:rPr lang="en-US" sz="1600" b="0"/>
              <a:t>(per</a:t>
            </a:r>
            <a:r>
              <a:rPr lang="en-US" sz="1600" b="0" baseline="0"/>
              <a:t> marketing year month</a:t>
            </a:r>
            <a:r>
              <a:rPr lang="en-US" sz="1600" b="0"/>
              <a:t>)</a:t>
            </a:r>
          </a:p>
        </c:rich>
      </c:tx>
      <c:layout>
        <c:manualLayout>
          <c:xMode val="edge"/>
          <c:yMode val="edge"/>
          <c:x val="0.31629173140668199"/>
          <c:y val="1.3081933423699199E-2"/>
        </c:manualLayout>
      </c:layout>
      <c:overlay val="1"/>
    </c:title>
    <c:autoTitleDeleted val="0"/>
    <c:plotArea>
      <c:layout>
        <c:manualLayout>
          <c:layoutTarget val="inner"/>
          <c:xMode val="edge"/>
          <c:yMode val="edge"/>
          <c:x val="0.115882957355411"/>
          <c:y val="0.172906481467379"/>
          <c:w val="0.82629989706652762"/>
          <c:h val="0.57493846511798796"/>
        </c:manualLayout>
      </c:layout>
      <c:lineChart>
        <c:grouping val="standard"/>
        <c:varyColors val="0"/>
        <c:ser>
          <c:idx val="2"/>
          <c:order val="0"/>
          <c:tx>
            <c:v>Income</c:v>
          </c:tx>
          <c:marker>
            <c:symbol val="none"/>
          </c:marker>
          <c:cat>
            <c:strRef>
              <c:f>'Monthly Profitability'!$B$6:$B$281</c:f>
              <c:strCache>
                <c:ptCount val="276"/>
                <c:pt idx="0">
                  <c:v>Sept. 2000</c:v>
                </c:pt>
                <c:pt idx="1">
                  <c:v>Oct.</c:v>
                </c:pt>
                <c:pt idx="2">
                  <c:v>Nov.</c:v>
                </c:pt>
                <c:pt idx="3">
                  <c:v>Dec.</c:v>
                </c:pt>
                <c:pt idx="4">
                  <c:v>Jan. 2001</c:v>
                </c:pt>
                <c:pt idx="5">
                  <c:v>Feb.</c:v>
                </c:pt>
                <c:pt idx="6">
                  <c:v>March</c:v>
                </c:pt>
                <c:pt idx="7">
                  <c:v>April</c:v>
                </c:pt>
                <c:pt idx="8">
                  <c:v>May</c:v>
                </c:pt>
                <c:pt idx="9">
                  <c:v>June</c:v>
                </c:pt>
                <c:pt idx="10">
                  <c:v>July</c:v>
                </c:pt>
                <c:pt idx="11">
                  <c:v>Aug. 2001</c:v>
                </c:pt>
                <c:pt idx="12">
                  <c:v>Sept. 2001</c:v>
                </c:pt>
                <c:pt idx="13">
                  <c:v>Oct.</c:v>
                </c:pt>
                <c:pt idx="14">
                  <c:v>Nov.</c:v>
                </c:pt>
                <c:pt idx="15">
                  <c:v>Dec.</c:v>
                </c:pt>
                <c:pt idx="16">
                  <c:v>Jan. 2002</c:v>
                </c:pt>
                <c:pt idx="17">
                  <c:v>Feb.</c:v>
                </c:pt>
                <c:pt idx="18">
                  <c:v>March</c:v>
                </c:pt>
                <c:pt idx="19">
                  <c:v>April</c:v>
                </c:pt>
                <c:pt idx="20">
                  <c:v>May</c:v>
                </c:pt>
                <c:pt idx="21">
                  <c:v>June</c:v>
                </c:pt>
                <c:pt idx="22">
                  <c:v>July</c:v>
                </c:pt>
                <c:pt idx="23">
                  <c:v>Aug. 2002</c:v>
                </c:pt>
                <c:pt idx="24">
                  <c:v>Sept. 2002</c:v>
                </c:pt>
                <c:pt idx="25">
                  <c:v>Oct.</c:v>
                </c:pt>
                <c:pt idx="26">
                  <c:v>Nov.</c:v>
                </c:pt>
                <c:pt idx="27">
                  <c:v>Dec.</c:v>
                </c:pt>
                <c:pt idx="28">
                  <c:v>Jan. 2003</c:v>
                </c:pt>
                <c:pt idx="29">
                  <c:v>Feb.</c:v>
                </c:pt>
                <c:pt idx="30">
                  <c:v>March</c:v>
                </c:pt>
                <c:pt idx="31">
                  <c:v>April</c:v>
                </c:pt>
                <c:pt idx="32">
                  <c:v>May</c:v>
                </c:pt>
                <c:pt idx="33">
                  <c:v>June</c:v>
                </c:pt>
                <c:pt idx="34">
                  <c:v>July</c:v>
                </c:pt>
                <c:pt idx="35">
                  <c:v>Aug. 2003</c:v>
                </c:pt>
                <c:pt idx="36">
                  <c:v>Sept. 2003</c:v>
                </c:pt>
                <c:pt idx="37">
                  <c:v>Oct.</c:v>
                </c:pt>
                <c:pt idx="38">
                  <c:v>Nov.</c:v>
                </c:pt>
                <c:pt idx="39">
                  <c:v>Dec.</c:v>
                </c:pt>
                <c:pt idx="40">
                  <c:v>Jan. 2004</c:v>
                </c:pt>
                <c:pt idx="41">
                  <c:v>Feb.</c:v>
                </c:pt>
                <c:pt idx="42">
                  <c:v>March</c:v>
                </c:pt>
                <c:pt idx="43">
                  <c:v>April</c:v>
                </c:pt>
                <c:pt idx="44">
                  <c:v>May</c:v>
                </c:pt>
                <c:pt idx="45">
                  <c:v>June</c:v>
                </c:pt>
                <c:pt idx="46">
                  <c:v>July</c:v>
                </c:pt>
                <c:pt idx="47">
                  <c:v>Aug. 2004</c:v>
                </c:pt>
                <c:pt idx="48">
                  <c:v>Sept. 2004</c:v>
                </c:pt>
                <c:pt idx="49">
                  <c:v>Oct.</c:v>
                </c:pt>
                <c:pt idx="50">
                  <c:v>Nov.</c:v>
                </c:pt>
                <c:pt idx="51">
                  <c:v>Dec.</c:v>
                </c:pt>
                <c:pt idx="52">
                  <c:v>Jan. 2005</c:v>
                </c:pt>
                <c:pt idx="53">
                  <c:v>Feb.</c:v>
                </c:pt>
                <c:pt idx="54">
                  <c:v>March</c:v>
                </c:pt>
                <c:pt idx="55">
                  <c:v>April</c:v>
                </c:pt>
                <c:pt idx="56">
                  <c:v>May</c:v>
                </c:pt>
                <c:pt idx="57">
                  <c:v>June</c:v>
                </c:pt>
                <c:pt idx="58">
                  <c:v>July</c:v>
                </c:pt>
                <c:pt idx="59">
                  <c:v>Aug. 2005</c:v>
                </c:pt>
                <c:pt idx="60">
                  <c:v>Sept. 2005</c:v>
                </c:pt>
                <c:pt idx="61">
                  <c:v>Oct.</c:v>
                </c:pt>
                <c:pt idx="62">
                  <c:v>Nov.</c:v>
                </c:pt>
                <c:pt idx="63">
                  <c:v>Dec.</c:v>
                </c:pt>
                <c:pt idx="64">
                  <c:v>Jan. 2006</c:v>
                </c:pt>
                <c:pt idx="65">
                  <c:v>Feb.</c:v>
                </c:pt>
                <c:pt idx="66">
                  <c:v>March</c:v>
                </c:pt>
                <c:pt idx="67">
                  <c:v>April</c:v>
                </c:pt>
                <c:pt idx="68">
                  <c:v>May</c:v>
                </c:pt>
                <c:pt idx="69">
                  <c:v>June</c:v>
                </c:pt>
                <c:pt idx="70">
                  <c:v>July</c:v>
                </c:pt>
                <c:pt idx="71">
                  <c:v>Aug. 2006</c:v>
                </c:pt>
                <c:pt idx="72">
                  <c:v>Sept. 2006</c:v>
                </c:pt>
                <c:pt idx="73">
                  <c:v>Oct.</c:v>
                </c:pt>
                <c:pt idx="74">
                  <c:v>Nov.</c:v>
                </c:pt>
                <c:pt idx="75">
                  <c:v>Dec.</c:v>
                </c:pt>
                <c:pt idx="76">
                  <c:v>Jan. 2007</c:v>
                </c:pt>
                <c:pt idx="77">
                  <c:v>Feb.</c:v>
                </c:pt>
                <c:pt idx="78">
                  <c:v>March</c:v>
                </c:pt>
                <c:pt idx="79">
                  <c:v>April</c:v>
                </c:pt>
                <c:pt idx="80">
                  <c:v>May</c:v>
                </c:pt>
                <c:pt idx="81">
                  <c:v>June</c:v>
                </c:pt>
                <c:pt idx="82">
                  <c:v>July</c:v>
                </c:pt>
                <c:pt idx="83">
                  <c:v>Aug. 2007</c:v>
                </c:pt>
                <c:pt idx="84">
                  <c:v>Sept. 2007</c:v>
                </c:pt>
                <c:pt idx="85">
                  <c:v>Oct.</c:v>
                </c:pt>
                <c:pt idx="86">
                  <c:v>Nov.</c:v>
                </c:pt>
                <c:pt idx="87">
                  <c:v>Dec.</c:v>
                </c:pt>
                <c:pt idx="88">
                  <c:v>Jan. 2008</c:v>
                </c:pt>
                <c:pt idx="89">
                  <c:v>Feb.</c:v>
                </c:pt>
                <c:pt idx="90">
                  <c:v>March</c:v>
                </c:pt>
                <c:pt idx="91">
                  <c:v>April</c:v>
                </c:pt>
                <c:pt idx="92">
                  <c:v>May</c:v>
                </c:pt>
                <c:pt idx="93">
                  <c:v>June</c:v>
                </c:pt>
                <c:pt idx="94">
                  <c:v>July</c:v>
                </c:pt>
                <c:pt idx="95">
                  <c:v>Aug. 2008</c:v>
                </c:pt>
                <c:pt idx="96">
                  <c:v>Sept. 2008</c:v>
                </c:pt>
                <c:pt idx="97">
                  <c:v>Oct.</c:v>
                </c:pt>
                <c:pt idx="98">
                  <c:v>Nov.</c:v>
                </c:pt>
                <c:pt idx="99">
                  <c:v>Dec.</c:v>
                </c:pt>
                <c:pt idx="100">
                  <c:v>Jan. 2009</c:v>
                </c:pt>
                <c:pt idx="101">
                  <c:v>Feb.</c:v>
                </c:pt>
                <c:pt idx="102">
                  <c:v>March</c:v>
                </c:pt>
                <c:pt idx="103">
                  <c:v>April</c:v>
                </c:pt>
                <c:pt idx="104">
                  <c:v>May</c:v>
                </c:pt>
                <c:pt idx="105">
                  <c:v>June</c:v>
                </c:pt>
                <c:pt idx="106">
                  <c:v>July</c:v>
                </c:pt>
                <c:pt idx="107">
                  <c:v>Aug. 2009</c:v>
                </c:pt>
                <c:pt idx="108">
                  <c:v>Sept. 2009</c:v>
                </c:pt>
                <c:pt idx="109">
                  <c:v>Oct.</c:v>
                </c:pt>
                <c:pt idx="110">
                  <c:v>Nov.</c:v>
                </c:pt>
                <c:pt idx="111">
                  <c:v>Dec.</c:v>
                </c:pt>
                <c:pt idx="112">
                  <c:v>Jan. 2010</c:v>
                </c:pt>
                <c:pt idx="113">
                  <c:v>Feb.</c:v>
                </c:pt>
                <c:pt idx="114">
                  <c:v>March</c:v>
                </c:pt>
                <c:pt idx="115">
                  <c:v>April</c:v>
                </c:pt>
                <c:pt idx="116">
                  <c:v>May</c:v>
                </c:pt>
                <c:pt idx="117">
                  <c:v>June</c:v>
                </c:pt>
                <c:pt idx="118">
                  <c:v>July</c:v>
                </c:pt>
                <c:pt idx="119">
                  <c:v>Aug. 2010</c:v>
                </c:pt>
                <c:pt idx="120">
                  <c:v>Sept. 2010</c:v>
                </c:pt>
                <c:pt idx="121">
                  <c:v>Oct.</c:v>
                </c:pt>
                <c:pt idx="122">
                  <c:v>Nov.</c:v>
                </c:pt>
                <c:pt idx="123">
                  <c:v>Dec.</c:v>
                </c:pt>
                <c:pt idx="124">
                  <c:v>Jan. 2011</c:v>
                </c:pt>
                <c:pt idx="125">
                  <c:v>Feb.</c:v>
                </c:pt>
                <c:pt idx="126">
                  <c:v>March</c:v>
                </c:pt>
                <c:pt idx="127">
                  <c:v>April</c:v>
                </c:pt>
                <c:pt idx="128">
                  <c:v>May</c:v>
                </c:pt>
                <c:pt idx="129">
                  <c:v>June</c:v>
                </c:pt>
                <c:pt idx="130">
                  <c:v>July</c:v>
                </c:pt>
                <c:pt idx="131">
                  <c:v>Aug. 2011</c:v>
                </c:pt>
                <c:pt idx="132">
                  <c:v>Sept. 2011</c:v>
                </c:pt>
                <c:pt idx="133">
                  <c:v>Oct.</c:v>
                </c:pt>
                <c:pt idx="134">
                  <c:v>Nov.</c:v>
                </c:pt>
                <c:pt idx="135">
                  <c:v>Dec.</c:v>
                </c:pt>
                <c:pt idx="136">
                  <c:v>Jan. 2012</c:v>
                </c:pt>
                <c:pt idx="137">
                  <c:v>Feb.</c:v>
                </c:pt>
                <c:pt idx="138">
                  <c:v>March</c:v>
                </c:pt>
                <c:pt idx="139">
                  <c:v>April</c:v>
                </c:pt>
                <c:pt idx="140">
                  <c:v>May</c:v>
                </c:pt>
                <c:pt idx="141">
                  <c:v>June</c:v>
                </c:pt>
                <c:pt idx="142">
                  <c:v>July</c:v>
                </c:pt>
                <c:pt idx="143">
                  <c:v>Aug. 2012</c:v>
                </c:pt>
                <c:pt idx="144">
                  <c:v>Sept. 2012</c:v>
                </c:pt>
                <c:pt idx="145">
                  <c:v>Oct.</c:v>
                </c:pt>
                <c:pt idx="146">
                  <c:v>Nov.</c:v>
                </c:pt>
                <c:pt idx="147">
                  <c:v>Dec.</c:v>
                </c:pt>
                <c:pt idx="148">
                  <c:v>Jan. 2013</c:v>
                </c:pt>
                <c:pt idx="149">
                  <c:v>Feb.</c:v>
                </c:pt>
                <c:pt idx="150">
                  <c:v>March</c:v>
                </c:pt>
                <c:pt idx="151">
                  <c:v>April</c:v>
                </c:pt>
                <c:pt idx="152">
                  <c:v>May</c:v>
                </c:pt>
                <c:pt idx="153">
                  <c:v>June</c:v>
                </c:pt>
                <c:pt idx="154">
                  <c:v>July</c:v>
                </c:pt>
                <c:pt idx="155">
                  <c:v>Aug. 2013</c:v>
                </c:pt>
                <c:pt idx="156">
                  <c:v>Sept. 2013</c:v>
                </c:pt>
                <c:pt idx="157">
                  <c:v>Oct.</c:v>
                </c:pt>
                <c:pt idx="158">
                  <c:v>Nov.</c:v>
                </c:pt>
                <c:pt idx="159">
                  <c:v>Dec.</c:v>
                </c:pt>
                <c:pt idx="160">
                  <c:v>Jan. 2014</c:v>
                </c:pt>
                <c:pt idx="161">
                  <c:v>Feb.</c:v>
                </c:pt>
                <c:pt idx="162">
                  <c:v>March</c:v>
                </c:pt>
                <c:pt idx="163">
                  <c:v>April</c:v>
                </c:pt>
                <c:pt idx="164">
                  <c:v>May</c:v>
                </c:pt>
                <c:pt idx="165">
                  <c:v>June</c:v>
                </c:pt>
                <c:pt idx="166">
                  <c:v>July</c:v>
                </c:pt>
                <c:pt idx="167">
                  <c:v>Aug. 2014</c:v>
                </c:pt>
                <c:pt idx="168">
                  <c:v>Sept. 2014</c:v>
                </c:pt>
                <c:pt idx="169">
                  <c:v>Oct.</c:v>
                </c:pt>
                <c:pt idx="170">
                  <c:v>Nov.</c:v>
                </c:pt>
                <c:pt idx="171">
                  <c:v>Dec.</c:v>
                </c:pt>
                <c:pt idx="172">
                  <c:v>Jan. 2015</c:v>
                </c:pt>
                <c:pt idx="173">
                  <c:v>Feb.</c:v>
                </c:pt>
                <c:pt idx="174">
                  <c:v>March</c:v>
                </c:pt>
                <c:pt idx="175">
                  <c:v>April</c:v>
                </c:pt>
                <c:pt idx="176">
                  <c:v>May</c:v>
                </c:pt>
                <c:pt idx="177">
                  <c:v>June</c:v>
                </c:pt>
                <c:pt idx="178">
                  <c:v>July</c:v>
                </c:pt>
                <c:pt idx="179">
                  <c:v>Aug. 2015</c:v>
                </c:pt>
                <c:pt idx="180">
                  <c:v>Sept. 2015</c:v>
                </c:pt>
                <c:pt idx="181">
                  <c:v>Oct.</c:v>
                </c:pt>
                <c:pt idx="182">
                  <c:v>Nov.</c:v>
                </c:pt>
                <c:pt idx="183">
                  <c:v>Dec.</c:v>
                </c:pt>
                <c:pt idx="184">
                  <c:v>Jan. 2016</c:v>
                </c:pt>
                <c:pt idx="185">
                  <c:v>Feb.</c:v>
                </c:pt>
                <c:pt idx="186">
                  <c:v>March</c:v>
                </c:pt>
                <c:pt idx="187">
                  <c:v>April</c:v>
                </c:pt>
                <c:pt idx="188">
                  <c:v>May</c:v>
                </c:pt>
                <c:pt idx="189">
                  <c:v>June</c:v>
                </c:pt>
                <c:pt idx="190">
                  <c:v>July</c:v>
                </c:pt>
                <c:pt idx="191">
                  <c:v>Aug. 2016</c:v>
                </c:pt>
                <c:pt idx="192">
                  <c:v>Sept. 2016</c:v>
                </c:pt>
                <c:pt idx="193">
                  <c:v>Oct.</c:v>
                </c:pt>
                <c:pt idx="194">
                  <c:v>Nov.</c:v>
                </c:pt>
                <c:pt idx="195">
                  <c:v>Dec.</c:v>
                </c:pt>
                <c:pt idx="196">
                  <c:v>Jan. 2017</c:v>
                </c:pt>
                <c:pt idx="197">
                  <c:v>Feb.</c:v>
                </c:pt>
                <c:pt idx="198">
                  <c:v>March</c:v>
                </c:pt>
                <c:pt idx="199">
                  <c:v>April</c:v>
                </c:pt>
                <c:pt idx="200">
                  <c:v>May</c:v>
                </c:pt>
                <c:pt idx="201">
                  <c:v>June</c:v>
                </c:pt>
                <c:pt idx="202">
                  <c:v>July</c:v>
                </c:pt>
                <c:pt idx="203">
                  <c:v>Aug. 2017</c:v>
                </c:pt>
                <c:pt idx="204">
                  <c:v>Sept. 2017</c:v>
                </c:pt>
                <c:pt idx="205">
                  <c:v>Oct.</c:v>
                </c:pt>
                <c:pt idx="206">
                  <c:v>Nov.</c:v>
                </c:pt>
                <c:pt idx="207">
                  <c:v>Dec.</c:v>
                </c:pt>
                <c:pt idx="208">
                  <c:v>Jan. 2018</c:v>
                </c:pt>
                <c:pt idx="209">
                  <c:v>Feb.</c:v>
                </c:pt>
                <c:pt idx="210">
                  <c:v>March</c:v>
                </c:pt>
                <c:pt idx="211">
                  <c:v>April</c:v>
                </c:pt>
                <c:pt idx="212">
                  <c:v>May</c:v>
                </c:pt>
                <c:pt idx="213">
                  <c:v>June</c:v>
                </c:pt>
                <c:pt idx="214">
                  <c:v>July</c:v>
                </c:pt>
                <c:pt idx="215">
                  <c:v>Aug. 2018</c:v>
                </c:pt>
                <c:pt idx="216">
                  <c:v>Sept. 2018</c:v>
                </c:pt>
                <c:pt idx="217">
                  <c:v>Oct.</c:v>
                </c:pt>
                <c:pt idx="218">
                  <c:v>Nov.</c:v>
                </c:pt>
                <c:pt idx="219">
                  <c:v>Dec.</c:v>
                </c:pt>
                <c:pt idx="220">
                  <c:v>Jan. 2019</c:v>
                </c:pt>
                <c:pt idx="221">
                  <c:v>Feb.</c:v>
                </c:pt>
                <c:pt idx="222">
                  <c:v>March</c:v>
                </c:pt>
                <c:pt idx="223">
                  <c:v>April</c:v>
                </c:pt>
                <c:pt idx="224">
                  <c:v>May</c:v>
                </c:pt>
                <c:pt idx="225">
                  <c:v>June</c:v>
                </c:pt>
                <c:pt idx="226">
                  <c:v>July</c:v>
                </c:pt>
                <c:pt idx="227">
                  <c:v>Aug. 2019</c:v>
                </c:pt>
                <c:pt idx="228">
                  <c:v>Sept. 2019</c:v>
                </c:pt>
                <c:pt idx="229">
                  <c:v>Oct.</c:v>
                </c:pt>
                <c:pt idx="230">
                  <c:v>Nov.</c:v>
                </c:pt>
                <c:pt idx="231">
                  <c:v>Dec.</c:v>
                </c:pt>
                <c:pt idx="232">
                  <c:v>Jan. 2020</c:v>
                </c:pt>
                <c:pt idx="233">
                  <c:v>Feb.</c:v>
                </c:pt>
                <c:pt idx="234">
                  <c:v>March</c:v>
                </c:pt>
                <c:pt idx="235">
                  <c:v>April</c:v>
                </c:pt>
                <c:pt idx="236">
                  <c:v>May</c:v>
                </c:pt>
                <c:pt idx="237">
                  <c:v>June</c:v>
                </c:pt>
                <c:pt idx="238">
                  <c:v>July</c:v>
                </c:pt>
                <c:pt idx="239">
                  <c:v>Aug. 2020</c:v>
                </c:pt>
                <c:pt idx="240">
                  <c:v>Sept. 2020</c:v>
                </c:pt>
                <c:pt idx="241">
                  <c:v>Oct.</c:v>
                </c:pt>
                <c:pt idx="242">
                  <c:v>Nov.</c:v>
                </c:pt>
                <c:pt idx="243">
                  <c:v>Dec.</c:v>
                </c:pt>
                <c:pt idx="244">
                  <c:v>Jan. 2021</c:v>
                </c:pt>
                <c:pt idx="245">
                  <c:v>Feb.</c:v>
                </c:pt>
                <c:pt idx="246">
                  <c:v>March</c:v>
                </c:pt>
                <c:pt idx="247">
                  <c:v>April</c:v>
                </c:pt>
                <c:pt idx="248">
                  <c:v>May</c:v>
                </c:pt>
                <c:pt idx="249">
                  <c:v>June</c:v>
                </c:pt>
                <c:pt idx="250">
                  <c:v>July</c:v>
                </c:pt>
                <c:pt idx="251">
                  <c:v>Aug. 2021</c:v>
                </c:pt>
                <c:pt idx="252">
                  <c:v>Sept. 2021</c:v>
                </c:pt>
                <c:pt idx="253">
                  <c:v>Oct.</c:v>
                </c:pt>
                <c:pt idx="254">
                  <c:v>Nov.</c:v>
                </c:pt>
                <c:pt idx="255">
                  <c:v>Dec.</c:v>
                </c:pt>
                <c:pt idx="256">
                  <c:v>Jan. 2022</c:v>
                </c:pt>
                <c:pt idx="257">
                  <c:v>Feb.</c:v>
                </c:pt>
                <c:pt idx="258">
                  <c:v>March</c:v>
                </c:pt>
                <c:pt idx="259">
                  <c:v>April</c:v>
                </c:pt>
                <c:pt idx="260">
                  <c:v>May</c:v>
                </c:pt>
                <c:pt idx="261">
                  <c:v>June</c:v>
                </c:pt>
                <c:pt idx="262">
                  <c:v>July</c:v>
                </c:pt>
                <c:pt idx="263">
                  <c:v>Aug. 2022</c:v>
                </c:pt>
                <c:pt idx="264">
                  <c:v>Sept. 2022</c:v>
                </c:pt>
                <c:pt idx="265">
                  <c:v>Oct.</c:v>
                </c:pt>
                <c:pt idx="266">
                  <c:v>Nov.</c:v>
                </c:pt>
                <c:pt idx="267">
                  <c:v>Dec.</c:v>
                </c:pt>
                <c:pt idx="268">
                  <c:v>Jan. 2023</c:v>
                </c:pt>
                <c:pt idx="269">
                  <c:v>Feb.</c:v>
                </c:pt>
                <c:pt idx="270">
                  <c:v>March</c:v>
                </c:pt>
                <c:pt idx="271">
                  <c:v>April</c:v>
                </c:pt>
                <c:pt idx="272">
                  <c:v>May</c:v>
                </c:pt>
                <c:pt idx="273">
                  <c:v>June</c:v>
                </c:pt>
                <c:pt idx="274">
                  <c:v>July</c:v>
                </c:pt>
                <c:pt idx="275">
                  <c:v>Aug. 2023</c:v>
                </c:pt>
              </c:strCache>
            </c:strRef>
          </c:cat>
          <c:val>
            <c:numRef>
              <c:f>'Monthly Profitability'!$F$6:$F$281</c:f>
              <c:numCache>
                <c:formatCode>_("$"* #,##0.00_);_("$"* \(#,##0.00\);_("$"* "-"??_);_(@_)</c:formatCode>
                <c:ptCount val="276"/>
                <c:pt idx="0">
                  <c:v>1.8551388888888889</c:v>
                </c:pt>
                <c:pt idx="1">
                  <c:v>2.0551388888888886</c:v>
                </c:pt>
                <c:pt idx="2">
                  <c:v>2.225138888888889</c:v>
                </c:pt>
                <c:pt idx="3">
                  <c:v>2.2851388888888886</c:v>
                </c:pt>
                <c:pt idx="4">
                  <c:v>2.2551388888888888</c:v>
                </c:pt>
                <c:pt idx="5">
                  <c:v>2.265138888888889</c:v>
                </c:pt>
                <c:pt idx="6">
                  <c:v>2.2751388888888888</c:v>
                </c:pt>
                <c:pt idx="7">
                  <c:v>2.225138888888889</c:v>
                </c:pt>
                <c:pt idx="8">
                  <c:v>2.1151388888888887</c:v>
                </c:pt>
                <c:pt idx="9">
                  <c:v>2.0551388888888886</c:v>
                </c:pt>
                <c:pt idx="10">
                  <c:v>2.185138888888889</c:v>
                </c:pt>
                <c:pt idx="11">
                  <c:v>2.225138888888889</c:v>
                </c:pt>
                <c:pt idx="12">
                  <c:v>2.0839726027397258</c:v>
                </c:pt>
                <c:pt idx="13">
                  <c:v>2.053972602739726</c:v>
                </c:pt>
                <c:pt idx="14">
                  <c:v>2.0739726027397261</c:v>
                </c:pt>
                <c:pt idx="15">
                  <c:v>2.1839726027397259</c:v>
                </c:pt>
                <c:pt idx="16">
                  <c:v>2.1539726027397261</c:v>
                </c:pt>
                <c:pt idx="17">
                  <c:v>2.1339726027397261</c:v>
                </c:pt>
                <c:pt idx="18">
                  <c:v>2.1639726027397259</c:v>
                </c:pt>
                <c:pt idx="19">
                  <c:v>2.1339726027397261</c:v>
                </c:pt>
                <c:pt idx="20">
                  <c:v>2.1139726027397261</c:v>
                </c:pt>
                <c:pt idx="21">
                  <c:v>2.1539726027397261</c:v>
                </c:pt>
                <c:pt idx="22">
                  <c:v>2.3039726027397256</c:v>
                </c:pt>
                <c:pt idx="23">
                  <c:v>2.5439726027397258</c:v>
                </c:pt>
                <c:pt idx="24">
                  <c:v>2.5833742331288345</c:v>
                </c:pt>
                <c:pt idx="25">
                  <c:v>2.4033742331288344</c:v>
                </c:pt>
                <c:pt idx="26">
                  <c:v>2.3733742331288346</c:v>
                </c:pt>
                <c:pt idx="27">
                  <c:v>2.3733742331288346</c:v>
                </c:pt>
                <c:pt idx="28">
                  <c:v>2.3433742331288343</c:v>
                </c:pt>
                <c:pt idx="29">
                  <c:v>2.3833742331288343</c:v>
                </c:pt>
                <c:pt idx="30">
                  <c:v>2.3833742331288343</c:v>
                </c:pt>
                <c:pt idx="31">
                  <c:v>2.4133742331288341</c:v>
                </c:pt>
                <c:pt idx="32">
                  <c:v>2.4633742331288344</c:v>
                </c:pt>
                <c:pt idx="33">
                  <c:v>2.4233742331288344</c:v>
                </c:pt>
                <c:pt idx="34">
                  <c:v>2.2433742331288342</c:v>
                </c:pt>
                <c:pt idx="35">
                  <c:v>2.1933742331288344</c:v>
                </c:pt>
                <c:pt idx="36">
                  <c:v>2.2792356687898092</c:v>
                </c:pt>
                <c:pt idx="37">
                  <c:v>2.2092356687898089</c:v>
                </c:pt>
                <c:pt idx="38">
                  <c:v>2.309235668789809</c:v>
                </c:pt>
                <c:pt idx="39">
                  <c:v>2.4292356687898091</c:v>
                </c:pt>
                <c:pt idx="40">
                  <c:v>2.4892356687898092</c:v>
                </c:pt>
                <c:pt idx="41">
                  <c:v>2.7092356687898089</c:v>
                </c:pt>
                <c:pt idx="42">
                  <c:v>2.829235668789809</c:v>
                </c:pt>
                <c:pt idx="43">
                  <c:v>2.9492356687898091</c:v>
                </c:pt>
                <c:pt idx="44">
                  <c:v>2.9592356687898089</c:v>
                </c:pt>
                <c:pt idx="45">
                  <c:v>2.9292356687898091</c:v>
                </c:pt>
                <c:pt idx="46">
                  <c:v>2.6392356687898091</c:v>
                </c:pt>
                <c:pt idx="47">
                  <c:v>2.3892356687898091</c:v>
                </c:pt>
                <c:pt idx="48">
                  <c:v>2.283646408839779</c:v>
                </c:pt>
                <c:pt idx="49">
                  <c:v>2.303646408839779</c:v>
                </c:pt>
                <c:pt idx="50">
                  <c:v>2.1436464088397789</c:v>
                </c:pt>
                <c:pt idx="51">
                  <c:v>2.1336464088397791</c:v>
                </c:pt>
                <c:pt idx="52">
                  <c:v>2.1836464088397789</c:v>
                </c:pt>
                <c:pt idx="53">
                  <c:v>2.0236464088397788</c:v>
                </c:pt>
                <c:pt idx="54">
                  <c:v>2.1236464088397788</c:v>
                </c:pt>
                <c:pt idx="55">
                  <c:v>2.093646408839779</c:v>
                </c:pt>
                <c:pt idx="56">
                  <c:v>2.0636464088397788</c:v>
                </c:pt>
                <c:pt idx="57">
                  <c:v>2.093646408839779</c:v>
                </c:pt>
                <c:pt idx="58">
                  <c:v>2.1436464088397789</c:v>
                </c:pt>
                <c:pt idx="59">
                  <c:v>1.9836464088397792</c:v>
                </c:pt>
                <c:pt idx="60">
                  <c:v>2.1047976878612715</c:v>
                </c:pt>
                <c:pt idx="61">
                  <c:v>2.0747976878612717</c:v>
                </c:pt>
                <c:pt idx="62">
                  <c:v>2.0347976878612717</c:v>
                </c:pt>
                <c:pt idx="63">
                  <c:v>2.164797687861272</c:v>
                </c:pt>
                <c:pt idx="64">
                  <c:v>2.164797687861272</c:v>
                </c:pt>
                <c:pt idx="65">
                  <c:v>2.2447976878612717</c:v>
                </c:pt>
                <c:pt idx="66">
                  <c:v>2.3147976878612715</c:v>
                </c:pt>
                <c:pt idx="67">
                  <c:v>2.334797687861272</c:v>
                </c:pt>
                <c:pt idx="68">
                  <c:v>2.374797687861272</c:v>
                </c:pt>
                <c:pt idx="69">
                  <c:v>2.4047976878612713</c:v>
                </c:pt>
                <c:pt idx="70">
                  <c:v>2.3847976878612718</c:v>
                </c:pt>
                <c:pt idx="71">
                  <c:v>2.334797687861272</c:v>
                </c:pt>
                <c:pt idx="72">
                  <c:v>2.2306024096385544</c:v>
                </c:pt>
                <c:pt idx="73">
                  <c:v>2.5806024096385545</c:v>
                </c:pt>
                <c:pt idx="74">
                  <c:v>2.9906024096385542</c:v>
                </c:pt>
                <c:pt idx="75">
                  <c:v>3.1806024096385541</c:v>
                </c:pt>
                <c:pt idx="76">
                  <c:v>3.1906024096385543</c:v>
                </c:pt>
                <c:pt idx="77">
                  <c:v>3.6106024096385543</c:v>
                </c:pt>
                <c:pt idx="78">
                  <c:v>3.4906024096385542</c:v>
                </c:pt>
                <c:pt idx="79">
                  <c:v>3.5406024096385544</c:v>
                </c:pt>
                <c:pt idx="80">
                  <c:v>3.6806024096385541</c:v>
                </c:pt>
                <c:pt idx="81">
                  <c:v>3.5906024096385543</c:v>
                </c:pt>
                <c:pt idx="82">
                  <c:v>3.4406024096385543</c:v>
                </c:pt>
                <c:pt idx="83">
                  <c:v>3.4106024096385541</c:v>
                </c:pt>
                <c:pt idx="84">
                  <c:v>3.3761988304093569</c:v>
                </c:pt>
                <c:pt idx="85">
                  <c:v>3.3961988304093569</c:v>
                </c:pt>
                <c:pt idx="86">
                  <c:v>3.576198830409357</c:v>
                </c:pt>
                <c:pt idx="87">
                  <c:v>3.8861988304093571</c:v>
                </c:pt>
                <c:pt idx="88">
                  <c:v>4.1061988304093564</c:v>
                </c:pt>
                <c:pt idx="89">
                  <c:v>4.6461988304093564</c:v>
                </c:pt>
                <c:pt idx="90">
                  <c:v>4.7561988304093568</c:v>
                </c:pt>
                <c:pt idx="91">
                  <c:v>5.1561988304093562</c:v>
                </c:pt>
                <c:pt idx="92">
                  <c:v>5.2161988304093567</c:v>
                </c:pt>
                <c:pt idx="93">
                  <c:v>5.5561988304093566</c:v>
                </c:pt>
                <c:pt idx="94">
                  <c:v>5.3861988304093567</c:v>
                </c:pt>
                <c:pt idx="95">
                  <c:v>5.4861988304093563</c:v>
                </c:pt>
                <c:pt idx="96">
                  <c:v>5.3061988304093566</c:v>
                </c:pt>
                <c:pt idx="97">
                  <c:v>4.6261988304093569</c:v>
                </c:pt>
                <c:pt idx="98">
                  <c:v>4.4961988304093561</c:v>
                </c:pt>
                <c:pt idx="99">
                  <c:v>4.3561988304093564</c:v>
                </c:pt>
                <c:pt idx="100">
                  <c:v>4.5861988304093568</c:v>
                </c:pt>
                <c:pt idx="101">
                  <c:v>4.1061988304093564</c:v>
                </c:pt>
                <c:pt idx="102">
                  <c:v>4.1261988304093569</c:v>
                </c:pt>
                <c:pt idx="103">
                  <c:v>4.076198830409357</c:v>
                </c:pt>
                <c:pt idx="104">
                  <c:v>4.206198830409356</c:v>
                </c:pt>
                <c:pt idx="105">
                  <c:v>4.1861988304093565</c:v>
                </c:pt>
                <c:pt idx="106">
                  <c:v>3.7961988304093568</c:v>
                </c:pt>
                <c:pt idx="107">
                  <c:v>3.4461988304093567</c:v>
                </c:pt>
                <c:pt idx="108">
                  <c:v>3.3673626373626373</c:v>
                </c:pt>
                <c:pt idx="109">
                  <c:v>3.8173626373626375</c:v>
                </c:pt>
                <c:pt idx="110">
                  <c:v>3.8573626373626375</c:v>
                </c:pt>
                <c:pt idx="111">
                  <c:v>3.8173626373626375</c:v>
                </c:pt>
                <c:pt idx="112">
                  <c:v>3.8973626373626371</c:v>
                </c:pt>
                <c:pt idx="113">
                  <c:v>3.7973626373626375</c:v>
                </c:pt>
                <c:pt idx="114">
                  <c:v>3.7473626373626372</c:v>
                </c:pt>
                <c:pt idx="115">
                  <c:v>3.5973626373626373</c:v>
                </c:pt>
                <c:pt idx="116">
                  <c:v>3.6573626373626373</c:v>
                </c:pt>
                <c:pt idx="117">
                  <c:v>3.5573626373626372</c:v>
                </c:pt>
                <c:pt idx="118">
                  <c:v>3.6373626373626373</c:v>
                </c:pt>
                <c:pt idx="119">
                  <c:v>3.7473626373626372</c:v>
                </c:pt>
                <c:pt idx="120">
                  <c:v>4.1615151515151512</c:v>
                </c:pt>
                <c:pt idx="121">
                  <c:v>4.4315151515151516</c:v>
                </c:pt>
                <c:pt idx="122">
                  <c:v>4.7615151515151517</c:v>
                </c:pt>
                <c:pt idx="123">
                  <c:v>5.001515151515151</c:v>
                </c:pt>
                <c:pt idx="124">
                  <c:v>5.2215151515151517</c:v>
                </c:pt>
                <c:pt idx="125">
                  <c:v>5.7415151515151512</c:v>
                </c:pt>
                <c:pt idx="126">
                  <c:v>5.4715151515151517</c:v>
                </c:pt>
                <c:pt idx="127">
                  <c:v>6.3515151515151516</c:v>
                </c:pt>
                <c:pt idx="128">
                  <c:v>6.4015151515151514</c:v>
                </c:pt>
                <c:pt idx="129">
                  <c:v>6.4515151515151512</c:v>
                </c:pt>
                <c:pt idx="130">
                  <c:v>6.3415151515151518</c:v>
                </c:pt>
                <c:pt idx="131">
                  <c:v>6.9915151515151512</c:v>
                </c:pt>
                <c:pt idx="132">
                  <c:v>6.775348837209302</c:v>
                </c:pt>
                <c:pt idx="133">
                  <c:v>5.7953488372093025</c:v>
                </c:pt>
                <c:pt idx="134">
                  <c:v>5.8953488372093021</c:v>
                </c:pt>
                <c:pt idx="135">
                  <c:v>5.9253488372093024</c:v>
                </c:pt>
                <c:pt idx="136">
                  <c:v>6.1353488372093024</c:v>
                </c:pt>
                <c:pt idx="137">
                  <c:v>6.3553488372093021</c:v>
                </c:pt>
                <c:pt idx="138">
                  <c:v>6.3753488372093026</c:v>
                </c:pt>
                <c:pt idx="139">
                  <c:v>6.3753488372093026</c:v>
                </c:pt>
                <c:pt idx="140">
                  <c:v>6.4553488372093017</c:v>
                </c:pt>
                <c:pt idx="141">
                  <c:v>6.5153488372093022</c:v>
                </c:pt>
                <c:pt idx="142">
                  <c:v>7.3153488372093021</c:v>
                </c:pt>
                <c:pt idx="143">
                  <c:v>8.0353488372093018</c:v>
                </c:pt>
                <c:pt idx="144">
                  <c:v>7.0224817518248175</c:v>
                </c:pt>
                <c:pt idx="145">
                  <c:v>7.0024817518248179</c:v>
                </c:pt>
                <c:pt idx="146">
                  <c:v>7.2124817518248179</c:v>
                </c:pt>
                <c:pt idx="147">
                  <c:v>7.1024817518248176</c:v>
                </c:pt>
                <c:pt idx="148">
                  <c:v>7.2424817518248172</c:v>
                </c:pt>
                <c:pt idx="149">
                  <c:v>7.1924817518248174</c:v>
                </c:pt>
                <c:pt idx="150">
                  <c:v>7.3124817518248175</c:v>
                </c:pt>
                <c:pt idx="151">
                  <c:v>7.2824817518248173</c:v>
                </c:pt>
                <c:pt idx="152">
                  <c:v>7.2324817518248175</c:v>
                </c:pt>
                <c:pt idx="153">
                  <c:v>7.2724817518248175</c:v>
                </c:pt>
                <c:pt idx="154">
                  <c:v>7.0924817518248178</c:v>
                </c:pt>
                <c:pt idx="155">
                  <c:v>6.5024817518248179</c:v>
                </c:pt>
                <c:pt idx="156">
                  <c:v>5.812439024390244</c:v>
                </c:pt>
                <c:pt idx="157">
                  <c:v>4.7924390243902435</c:v>
                </c:pt>
                <c:pt idx="158">
                  <c:v>4.5824390243902435</c:v>
                </c:pt>
                <c:pt idx="159">
                  <c:v>4.4724390243902441</c:v>
                </c:pt>
                <c:pt idx="160">
                  <c:v>4.5824390243902435</c:v>
                </c:pt>
                <c:pt idx="161">
                  <c:v>4.5824390243902435</c:v>
                </c:pt>
                <c:pt idx="162">
                  <c:v>4.7024390243902436</c:v>
                </c:pt>
                <c:pt idx="163">
                  <c:v>4.9124390243902436</c:v>
                </c:pt>
                <c:pt idx="164">
                  <c:v>4.8624390243902438</c:v>
                </c:pt>
                <c:pt idx="165">
                  <c:v>4.642439024390244</c:v>
                </c:pt>
                <c:pt idx="166">
                  <c:v>4.2124390243902434</c:v>
                </c:pt>
                <c:pt idx="167">
                  <c:v>3.7624390243902437</c:v>
                </c:pt>
                <c:pt idx="168">
                  <c:v>3.7740449438202246</c:v>
                </c:pt>
                <c:pt idx="169">
                  <c:v>3.8840449438202249</c:v>
                </c:pt>
                <c:pt idx="170">
                  <c:v>3.8940449438202247</c:v>
                </c:pt>
                <c:pt idx="171">
                  <c:v>4.0540449438202248</c:v>
                </c:pt>
                <c:pt idx="172">
                  <c:v>4.1240449438202242</c:v>
                </c:pt>
                <c:pt idx="173">
                  <c:v>4.0640449438202246</c:v>
                </c:pt>
                <c:pt idx="174">
                  <c:v>4.0940449438202249</c:v>
                </c:pt>
                <c:pt idx="175">
                  <c:v>4.004044943820225</c:v>
                </c:pt>
                <c:pt idx="176">
                  <c:v>3.8740449438202247</c:v>
                </c:pt>
                <c:pt idx="177">
                  <c:v>3.8440449438202249</c:v>
                </c:pt>
                <c:pt idx="178">
                  <c:v>4.0440449438202242</c:v>
                </c:pt>
                <c:pt idx="179">
                  <c:v>3.9340449438202247</c:v>
                </c:pt>
                <c:pt idx="180">
                  <c:v>3.7418749999999998</c:v>
                </c:pt>
                <c:pt idx="181">
                  <c:v>3.7518750000000001</c:v>
                </c:pt>
                <c:pt idx="182">
                  <c:v>3.7018749999999998</c:v>
                </c:pt>
                <c:pt idx="183">
                  <c:v>3.7018749999999998</c:v>
                </c:pt>
                <c:pt idx="184">
                  <c:v>3.7218749999999998</c:v>
                </c:pt>
                <c:pt idx="185">
                  <c:v>3.651875</c:v>
                </c:pt>
                <c:pt idx="186">
                  <c:v>3.631875</c:v>
                </c:pt>
                <c:pt idx="187">
                  <c:v>3.691875</c:v>
                </c:pt>
                <c:pt idx="188">
                  <c:v>3.7718750000000001</c:v>
                </c:pt>
                <c:pt idx="189">
                  <c:v>3.921875</c:v>
                </c:pt>
                <c:pt idx="190">
                  <c:v>3.7218749999999998</c:v>
                </c:pt>
                <c:pt idx="191">
                  <c:v>3.2518750000000001</c:v>
                </c:pt>
                <c:pt idx="192">
                  <c:v>3.1391133004926108</c:v>
                </c:pt>
                <c:pt idx="193">
                  <c:v>3.3591133004926106</c:v>
                </c:pt>
                <c:pt idx="194">
                  <c:v>3.2591133004926109</c:v>
                </c:pt>
                <c:pt idx="195">
                  <c:v>3.3291133004926108</c:v>
                </c:pt>
                <c:pt idx="196">
                  <c:v>3.3991133004926106</c:v>
                </c:pt>
                <c:pt idx="197">
                  <c:v>3.4491133004926109</c:v>
                </c:pt>
                <c:pt idx="198">
                  <c:v>3.4891133004926109</c:v>
                </c:pt>
                <c:pt idx="199">
                  <c:v>3.3991133004926106</c:v>
                </c:pt>
                <c:pt idx="200">
                  <c:v>3.4491133004926109</c:v>
                </c:pt>
                <c:pt idx="201">
                  <c:v>3.4091133004926109</c:v>
                </c:pt>
                <c:pt idx="202">
                  <c:v>3.4591133004926107</c:v>
                </c:pt>
                <c:pt idx="203">
                  <c:v>3.2491133004926107</c:v>
                </c:pt>
                <c:pt idx="204">
                  <c:v>3.2298019801980198</c:v>
                </c:pt>
                <c:pt idx="205">
                  <c:v>3.2498019801980198</c:v>
                </c:pt>
                <c:pt idx="206">
                  <c:v>3.1598019801980199</c:v>
                </c:pt>
                <c:pt idx="207">
                  <c:v>3.21980198019802</c:v>
                </c:pt>
                <c:pt idx="208">
                  <c:v>3.25980198019802</c:v>
                </c:pt>
                <c:pt idx="209">
                  <c:v>3.3498019801980199</c:v>
                </c:pt>
                <c:pt idx="210">
                  <c:v>3.44980198019802</c:v>
                </c:pt>
                <c:pt idx="211">
                  <c:v>3.5398019801980198</c:v>
                </c:pt>
                <c:pt idx="212">
                  <c:v>3.5898019801980197</c:v>
                </c:pt>
                <c:pt idx="213">
                  <c:v>3.5598019801980199</c:v>
                </c:pt>
                <c:pt idx="214">
                  <c:v>3.42980198019802</c:v>
                </c:pt>
                <c:pt idx="215">
                  <c:v>3.2898019801980198</c:v>
                </c:pt>
                <c:pt idx="216">
                  <c:v>3.3204081632653062</c:v>
                </c:pt>
                <c:pt idx="217">
                  <c:v>3.4304081632653061</c:v>
                </c:pt>
                <c:pt idx="218">
                  <c:v>3.4304081632653061</c:v>
                </c:pt>
                <c:pt idx="219">
                  <c:v>3.5504081632653062</c:v>
                </c:pt>
                <c:pt idx="220">
                  <c:v>3.5504081632653062</c:v>
                </c:pt>
                <c:pt idx="221">
                  <c:v>3.5704081632653062</c:v>
                </c:pt>
                <c:pt idx="222">
                  <c:v>3.600408163265306</c:v>
                </c:pt>
                <c:pt idx="223">
                  <c:v>3.5404081632653059</c:v>
                </c:pt>
                <c:pt idx="224">
                  <c:v>3.620408163265306</c:v>
                </c:pt>
                <c:pt idx="225">
                  <c:v>3.9804081632653063</c:v>
                </c:pt>
                <c:pt idx="226">
                  <c:v>4.140408163265306</c:v>
                </c:pt>
                <c:pt idx="227">
                  <c:v>3.9404081632653063</c:v>
                </c:pt>
                <c:pt idx="228">
                  <c:v>4.1229393939393937</c:v>
                </c:pt>
                <c:pt idx="229">
                  <c:v>4.192939393939394</c:v>
                </c:pt>
                <c:pt idx="230">
                  <c:v>4.0429393939393936</c:v>
                </c:pt>
                <c:pt idx="231">
                  <c:v>4.1029393939393941</c:v>
                </c:pt>
                <c:pt idx="232">
                  <c:v>4.1829393939393942</c:v>
                </c:pt>
                <c:pt idx="233">
                  <c:v>4.1429393939393941</c:v>
                </c:pt>
                <c:pt idx="234">
                  <c:v>4.0429393939393936</c:v>
                </c:pt>
                <c:pt idx="235">
                  <c:v>3.6829393939393937</c:v>
                </c:pt>
                <c:pt idx="236">
                  <c:v>3.522939393939394</c:v>
                </c:pt>
                <c:pt idx="237">
                  <c:v>3.5129393939393938</c:v>
                </c:pt>
                <c:pt idx="238">
                  <c:v>3.5429393939393941</c:v>
                </c:pt>
                <c:pt idx="239">
                  <c:v>3.482939393939394</c:v>
                </c:pt>
                <c:pt idx="240">
                  <c:v>3.7321977401129947</c:v>
                </c:pt>
                <c:pt idx="241">
                  <c:v>3.9521977401129944</c:v>
                </c:pt>
                <c:pt idx="242">
                  <c:v>4.1621977401129939</c:v>
                </c:pt>
                <c:pt idx="243">
                  <c:v>4.3921977401129944</c:v>
                </c:pt>
                <c:pt idx="244">
                  <c:v>4.7421977401129949</c:v>
                </c:pt>
                <c:pt idx="245">
                  <c:v>5.2121977401129946</c:v>
                </c:pt>
                <c:pt idx="246">
                  <c:v>5.2321977401129942</c:v>
                </c:pt>
                <c:pt idx="247">
                  <c:v>5.6921977401129942</c:v>
                </c:pt>
                <c:pt idx="248">
                  <c:v>6.3721977401129948</c:v>
                </c:pt>
                <c:pt idx="249">
                  <c:v>6.5321977401129949</c:v>
                </c:pt>
                <c:pt idx="250">
                  <c:v>6.5621977401129943</c:v>
                </c:pt>
                <c:pt idx="251">
                  <c:v>6.7221977401129944</c:v>
                </c:pt>
                <c:pt idx="252">
                  <c:v>5.6327450980392157</c:v>
                </c:pt>
                <c:pt idx="253">
                  <c:v>5.0227450980392154</c:v>
                </c:pt>
                <c:pt idx="254">
                  <c:v>5.2327450980392163</c:v>
                </c:pt>
                <c:pt idx="255">
                  <c:v>5.5427450980392159</c:v>
                </c:pt>
                <c:pt idx="256">
                  <c:v>5.702745098039216</c:v>
                </c:pt>
                <c:pt idx="257">
                  <c:v>6.1127450980392162</c:v>
                </c:pt>
                <c:pt idx="258">
                  <c:v>6.5927450980392157</c:v>
                </c:pt>
                <c:pt idx="259">
                  <c:v>7.122745098039216</c:v>
                </c:pt>
                <c:pt idx="260">
                  <c:v>7.3427450980392157</c:v>
                </c:pt>
                <c:pt idx="261">
                  <c:v>7.4827450980392163</c:v>
                </c:pt>
                <c:pt idx="262">
                  <c:v>7.4427450980392162</c:v>
                </c:pt>
                <c:pt idx="263">
                  <c:v>7.4027450980392162</c:v>
                </c:pt>
                <c:pt idx="264">
                  <c:v>7.42</c:v>
                </c:pt>
                <c:pt idx="265">
                  <c:v>6.53</c:v>
                </c:pt>
                <c:pt idx="266">
                  <c:v>6.5</c:v>
                </c:pt>
                <c:pt idx="267">
                  <c:v>6.69</c:v>
                </c:pt>
                <c:pt idx="268">
                  <c:v>6.74</c:v>
                </c:pt>
                <c:pt idx="269">
                  <c:v>6.83</c:v>
                </c:pt>
                <c:pt idx="270">
                  <c:v>6.7</c:v>
                </c:pt>
              </c:numCache>
            </c:numRef>
          </c:val>
          <c:smooth val="0"/>
          <c:extLst>
            <c:ext xmlns:c16="http://schemas.microsoft.com/office/drawing/2014/chart" uri="{C3380CC4-5D6E-409C-BE32-E72D297353CC}">
              <c16:uniqueId val="{00000000-4129-4DDC-B4B0-9CE56211F8C4}"/>
            </c:ext>
          </c:extLst>
        </c:ser>
        <c:ser>
          <c:idx val="0"/>
          <c:order val="1"/>
          <c:tx>
            <c:v>Costs</c:v>
          </c:tx>
          <c:marker>
            <c:symbol val="none"/>
          </c:marker>
          <c:cat>
            <c:strRef>
              <c:f>'Monthly Profitability'!$B$6:$B$281</c:f>
              <c:strCache>
                <c:ptCount val="276"/>
                <c:pt idx="0">
                  <c:v>Sept. 2000</c:v>
                </c:pt>
                <c:pt idx="1">
                  <c:v>Oct.</c:v>
                </c:pt>
                <c:pt idx="2">
                  <c:v>Nov.</c:v>
                </c:pt>
                <c:pt idx="3">
                  <c:v>Dec.</c:v>
                </c:pt>
                <c:pt idx="4">
                  <c:v>Jan. 2001</c:v>
                </c:pt>
                <c:pt idx="5">
                  <c:v>Feb.</c:v>
                </c:pt>
                <c:pt idx="6">
                  <c:v>March</c:v>
                </c:pt>
                <c:pt idx="7">
                  <c:v>April</c:v>
                </c:pt>
                <c:pt idx="8">
                  <c:v>May</c:v>
                </c:pt>
                <c:pt idx="9">
                  <c:v>June</c:v>
                </c:pt>
                <c:pt idx="10">
                  <c:v>July</c:v>
                </c:pt>
                <c:pt idx="11">
                  <c:v>Aug. 2001</c:v>
                </c:pt>
                <c:pt idx="12">
                  <c:v>Sept. 2001</c:v>
                </c:pt>
                <c:pt idx="13">
                  <c:v>Oct.</c:v>
                </c:pt>
                <c:pt idx="14">
                  <c:v>Nov.</c:v>
                </c:pt>
                <c:pt idx="15">
                  <c:v>Dec.</c:v>
                </c:pt>
                <c:pt idx="16">
                  <c:v>Jan. 2002</c:v>
                </c:pt>
                <c:pt idx="17">
                  <c:v>Feb.</c:v>
                </c:pt>
                <c:pt idx="18">
                  <c:v>March</c:v>
                </c:pt>
                <c:pt idx="19">
                  <c:v>April</c:v>
                </c:pt>
                <c:pt idx="20">
                  <c:v>May</c:v>
                </c:pt>
                <c:pt idx="21">
                  <c:v>June</c:v>
                </c:pt>
                <c:pt idx="22">
                  <c:v>July</c:v>
                </c:pt>
                <c:pt idx="23">
                  <c:v>Aug. 2002</c:v>
                </c:pt>
                <c:pt idx="24">
                  <c:v>Sept. 2002</c:v>
                </c:pt>
                <c:pt idx="25">
                  <c:v>Oct.</c:v>
                </c:pt>
                <c:pt idx="26">
                  <c:v>Nov.</c:v>
                </c:pt>
                <c:pt idx="27">
                  <c:v>Dec.</c:v>
                </c:pt>
                <c:pt idx="28">
                  <c:v>Jan. 2003</c:v>
                </c:pt>
                <c:pt idx="29">
                  <c:v>Feb.</c:v>
                </c:pt>
                <c:pt idx="30">
                  <c:v>March</c:v>
                </c:pt>
                <c:pt idx="31">
                  <c:v>April</c:v>
                </c:pt>
                <c:pt idx="32">
                  <c:v>May</c:v>
                </c:pt>
                <c:pt idx="33">
                  <c:v>June</c:v>
                </c:pt>
                <c:pt idx="34">
                  <c:v>July</c:v>
                </c:pt>
                <c:pt idx="35">
                  <c:v>Aug. 2003</c:v>
                </c:pt>
                <c:pt idx="36">
                  <c:v>Sept. 2003</c:v>
                </c:pt>
                <c:pt idx="37">
                  <c:v>Oct.</c:v>
                </c:pt>
                <c:pt idx="38">
                  <c:v>Nov.</c:v>
                </c:pt>
                <c:pt idx="39">
                  <c:v>Dec.</c:v>
                </c:pt>
                <c:pt idx="40">
                  <c:v>Jan. 2004</c:v>
                </c:pt>
                <c:pt idx="41">
                  <c:v>Feb.</c:v>
                </c:pt>
                <c:pt idx="42">
                  <c:v>March</c:v>
                </c:pt>
                <c:pt idx="43">
                  <c:v>April</c:v>
                </c:pt>
                <c:pt idx="44">
                  <c:v>May</c:v>
                </c:pt>
                <c:pt idx="45">
                  <c:v>June</c:v>
                </c:pt>
                <c:pt idx="46">
                  <c:v>July</c:v>
                </c:pt>
                <c:pt idx="47">
                  <c:v>Aug. 2004</c:v>
                </c:pt>
                <c:pt idx="48">
                  <c:v>Sept. 2004</c:v>
                </c:pt>
                <c:pt idx="49">
                  <c:v>Oct.</c:v>
                </c:pt>
                <c:pt idx="50">
                  <c:v>Nov.</c:v>
                </c:pt>
                <c:pt idx="51">
                  <c:v>Dec.</c:v>
                </c:pt>
                <c:pt idx="52">
                  <c:v>Jan. 2005</c:v>
                </c:pt>
                <c:pt idx="53">
                  <c:v>Feb.</c:v>
                </c:pt>
                <c:pt idx="54">
                  <c:v>March</c:v>
                </c:pt>
                <c:pt idx="55">
                  <c:v>April</c:v>
                </c:pt>
                <c:pt idx="56">
                  <c:v>May</c:v>
                </c:pt>
                <c:pt idx="57">
                  <c:v>June</c:v>
                </c:pt>
                <c:pt idx="58">
                  <c:v>July</c:v>
                </c:pt>
                <c:pt idx="59">
                  <c:v>Aug. 2005</c:v>
                </c:pt>
                <c:pt idx="60">
                  <c:v>Sept. 2005</c:v>
                </c:pt>
                <c:pt idx="61">
                  <c:v>Oct.</c:v>
                </c:pt>
                <c:pt idx="62">
                  <c:v>Nov.</c:v>
                </c:pt>
                <c:pt idx="63">
                  <c:v>Dec.</c:v>
                </c:pt>
                <c:pt idx="64">
                  <c:v>Jan. 2006</c:v>
                </c:pt>
                <c:pt idx="65">
                  <c:v>Feb.</c:v>
                </c:pt>
                <c:pt idx="66">
                  <c:v>March</c:v>
                </c:pt>
                <c:pt idx="67">
                  <c:v>April</c:v>
                </c:pt>
                <c:pt idx="68">
                  <c:v>May</c:v>
                </c:pt>
                <c:pt idx="69">
                  <c:v>June</c:v>
                </c:pt>
                <c:pt idx="70">
                  <c:v>July</c:v>
                </c:pt>
                <c:pt idx="71">
                  <c:v>Aug. 2006</c:v>
                </c:pt>
                <c:pt idx="72">
                  <c:v>Sept. 2006</c:v>
                </c:pt>
                <c:pt idx="73">
                  <c:v>Oct.</c:v>
                </c:pt>
                <c:pt idx="74">
                  <c:v>Nov.</c:v>
                </c:pt>
                <c:pt idx="75">
                  <c:v>Dec.</c:v>
                </c:pt>
                <c:pt idx="76">
                  <c:v>Jan. 2007</c:v>
                </c:pt>
                <c:pt idx="77">
                  <c:v>Feb.</c:v>
                </c:pt>
                <c:pt idx="78">
                  <c:v>March</c:v>
                </c:pt>
                <c:pt idx="79">
                  <c:v>April</c:v>
                </c:pt>
                <c:pt idx="80">
                  <c:v>May</c:v>
                </c:pt>
                <c:pt idx="81">
                  <c:v>June</c:v>
                </c:pt>
                <c:pt idx="82">
                  <c:v>July</c:v>
                </c:pt>
                <c:pt idx="83">
                  <c:v>Aug. 2007</c:v>
                </c:pt>
                <c:pt idx="84">
                  <c:v>Sept. 2007</c:v>
                </c:pt>
                <c:pt idx="85">
                  <c:v>Oct.</c:v>
                </c:pt>
                <c:pt idx="86">
                  <c:v>Nov.</c:v>
                </c:pt>
                <c:pt idx="87">
                  <c:v>Dec.</c:v>
                </c:pt>
                <c:pt idx="88">
                  <c:v>Jan. 2008</c:v>
                </c:pt>
                <c:pt idx="89">
                  <c:v>Feb.</c:v>
                </c:pt>
                <c:pt idx="90">
                  <c:v>March</c:v>
                </c:pt>
                <c:pt idx="91">
                  <c:v>April</c:v>
                </c:pt>
                <c:pt idx="92">
                  <c:v>May</c:v>
                </c:pt>
                <c:pt idx="93">
                  <c:v>June</c:v>
                </c:pt>
                <c:pt idx="94">
                  <c:v>July</c:v>
                </c:pt>
                <c:pt idx="95">
                  <c:v>Aug. 2008</c:v>
                </c:pt>
                <c:pt idx="96">
                  <c:v>Sept. 2008</c:v>
                </c:pt>
                <c:pt idx="97">
                  <c:v>Oct.</c:v>
                </c:pt>
                <c:pt idx="98">
                  <c:v>Nov.</c:v>
                </c:pt>
                <c:pt idx="99">
                  <c:v>Dec.</c:v>
                </c:pt>
                <c:pt idx="100">
                  <c:v>Jan. 2009</c:v>
                </c:pt>
                <c:pt idx="101">
                  <c:v>Feb.</c:v>
                </c:pt>
                <c:pt idx="102">
                  <c:v>March</c:v>
                </c:pt>
                <c:pt idx="103">
                  <c:v>April</c:v>
                </c:pt>
                <c:pt idx="104">
                  <c:v>May</c:v>
                </c:pt>
                <c:pt idx="105">
                  <c:v>June</c:v>
                </c:pt>
                <c:pt idx="106">
                  <c:v>July</c:v>
                </c:pt>
                <c:pt idx="107">
                  <c:v>Aug. 2009</c:v>
                </c:pt>
                <c:pt idx="108">
                  <c:v>Sept. 2009</c:v>
                </c:pt>
                <c:pt idx="109">
                  <c:v>Oct.</c:v>
                </c:pt>
                <c:pt idx="110">
                  <c:v>Nov.</c:v>
                </c:pt>
                <c:pt idx="111">
                  <c:v>Dec.</c:v>
                </c:pt>
                <c:pt idx="112">
                  <c:v>Jan. 2010</c:v>
                </c:pt>
                <c:pt idx="113">
                  <c:v>Feb.</c:v>
                </c:pt>
                <c:pt idx="114">
                  <c:v>March</c:v>
                </c:pt>
                <c:pt idx="115">
                  <c:v>April</c:v>
                </c:pt>
                <c:pt idx="116">
                  <c:v>May</c:v>
                </c:pt>
                <c:pt idx="117">
                  <c:v>June</c:v>
                </c:pt>
                <c:pt idx="118">
                  <c:v>July</c:v>
                </c:pt>
                <c:pt idx="119">
                  <c:v>Aug. 2010</c:v>
                </c:pt>
                <c:pt idx="120">
                  <c:v>Sept. 2010</c:v>
                </c:pt>
                <c:pt idx="121">
                  <c:v>Oct.</c:v>
                </c:pt>
                <c:pt idx="122">
                  <c:v>Nov.</c:v>
                </c:pt>
                <c:pt idx="123">
                  <c:v>Dec.</c:v>
                </c:pt>
                <c:pt idx="124">
                  <c:v>Jan. 2011</c:v>
                </c:pt>
                <c:pt idx="125">
                  <c:v>Feb.</c:v>
                </c:pt>
                <c:pt idx="126">
                  <c:v>March</c:v>
                </c:pt>
                <c:pt idx="127">
                  <c:v>April</c:v>
                </c:pt>
                <c:pt idx="128">
                  <c:v>May</c:v>
                </c:pt>
                <c:pt idx="129">
                  <c:v>June</c:v>
                </c:pt>
                <c:pt idx="130">
                  <c:v>July</c:v>
                </c:pt>
                <c:pt idx="131">
                  <c:v>Aug. 2011</c:v>
                </c:pt>
                <c:pt idx="132">
                  <c:v>Sept. 2011</c:v>
                </c:pt>
                <c:pt idx="133">
                  <c:v>Oct.</c:v>
                </c:pt>
                <c:pt idx="134">
                  <c:v>Nov.</c:v>
                </c:pt>
                <c:pt idx="135">
                  <c:v>Dec.</c:v>
                </c:pt>
                <c:pt idx="136">
                  <c:v>Jan. 2012</c:v>
                </c:pt>
                <c:pt idx="137">
                  <c:v>Feb.</c:v>
                </c:pt>
                <c:pt idx="138">
                  <c:v>March</c:v>
                </c:pt>
                <c:pt idx="139">
                  <c:v>April</c:v>
                </c:pt>
                <c:pt idx="140">
                  <c:v>May</c:v>
                </c:pt>
                <c:pt idx="141">
                  <c:v>June</c:v>
                </c:pt>
                <c:pt idx="142">
                  <c:v>July</c:v>
                </c:pt>
                <c:pt idx="143">
                  <c:v>Aug. 2012</c:v>
                </c:pt>
                <c:pt idx="144">
                  <c:v>Sept. 2012</c:v>
                </c:pt>
                <c:pt idx="145">
                  <c:v>Oct.</c:v>
                </c:pt>
                <c:pt idx="146">
                  <c:v>Nov.</c:v>
                </c:pt>
                <c:pt idx="147">
                  <c:v>Dec.</c:v>
                </c:pt>
                <c:pt idx="148">
                  <c:v>Jan. 2013</c:v>
                </c:pt>
                <c:pt idx="149">
                  <c:v>Feb.</c:v>
                </c:pt>
                <c:pt idx="150">
                  <c:v>March</c:v>
                </c:pt>
                <c:pt idx="151">
                  <c:v>April</c:v>
                </c:pt>
                <c:pt idx="152">
                  <c:v>May</c:v>
                </c:pt>
                <c:pt idx="153">
                  <c:v>June</c:v>
                </c:pt>
                <c:pt idx="154">
                  <c:v>July</c:v>
                </c:pt>
                <c:pt idx="155">
                  <c:v>Aug. 2013</c:v>
                </c:pt>
                <c:pt idx="156">
                  <c:v>Sept. 2013</c:v>
                </c:pt>
                <c:pt idx="157">
                  <c:v>Oct.</c:v>
                </c:pt>
                <c:pt idx="158">
                  <c:v>Nov.</c:v>
                </c:pt>
                <c:pt idx="159">
                  <c:v>Dec.</c:v>
                </c:pt>
                <c:pt idx="160">
                  <c:v>Jan. 2014</c:v>
                </c:pt>
                <c:pt idx="161">
                  <c:v>Feb.</c:v>
                </c:pt>
                <c:pt idx="162">
                  <c:v>March</c:v>
                </c:pt>
                <c:pt idx="163">
                  <c:v>April</c:v>
                </c:pt>
                <c:pt idx="164">
                  <c:v>May</c:v>
                </c:pt>
                <c:pt idx="165">
                  <c:v>June</c:v>
                </c:pt>
                <c:pt idx="166">
                  <c:v>July</c:v>
                </c:pt>
                <c:pt idx="167">
                  <c:v>Aug. 2014</c:v>
                </c:pt>
                <c:pt idx="168">
                  <c:v>Sept. 2014</c:v>
                </c:pt>
                <c:pt idx="169">
                  <c:v>Oct.</c:v>
                </c:pt>
                <c:pt idx="170">
                  <c:v>Nov.</c:v>
                </c:pt>
                <c:pt idx="171">
                  <c:v>Dec.</c:v>
                </c:pt>
                <c:pt idx="172">
                  <c:v>Jan. 2015</c:v>
                </c:pt>
                <c:pt idx="173">
                  <c:v>Feb.</c:v>
                </c:pt>
                <c:pt idx="174">
                  <c:v>March</c:v>
                </c:pt>
                <c:pt idx="175">
                  <c:v>April</c:v>
                </c:pt>
                <c:pt idx="176">
                  <c:v>May</c:v>
                </c:pt>
                <c:pt idx="177">
                  <c:v>June</c:v>
                </c:pt>
                <c:pt idx="178">
                  <c:v>July</c:v>
                </c:pt>
                <c:pt idx="179">
                  <c:v>Aug. 2015</c:v>
                </c:pt>
                <c:pt idx="180">
                  <c:v>Sept. 2015</c:v>
                </c:pt>
                <c:pt idx="181">
                  <c:v>Oct.</c:v>
                </c:pt>
                <c:pt idx="182">
                  <c:v>Nov.</c:v>
                </c:pt>
                <c:pt idx="183">
                  <c:v>Dec.</c:v>
                </c:pt>
                <c:pt idx="184">
                  <c:v>Jan. 2016</c:v>
                </c:pt>
                <c:pt idx="185">
                  <c:v>Feb.</c:v>
                </c:pt>
                <c:pt idx="186">
                  <c:v>March</c:v>
                </c:pt>
                <c:pt idx="187">
                  <c:v>April</c:v>
                </c:pt>
                <c:pt idx="188">
                  <c:v>May</c:v>
                </c:pt>
                <c:pt idx="189">
                  <c:v>June</c:v>
                </c:pt>
                <c:pt idx="190">
                  <c:v>July</c:v>
                </c:pt>
                <c:pt idx="191">
                  <c:v>Aug. 2016</c:v>
                </c:pt>
                <c:pt idx="192">
                  <c:v>Sept. 2016</c:v>
                </c:pt>
                <c:pt idx="193">
                  <c:v>Oct.</c:v>
                </c:pt>
                <c:pt idx="194">
                  <c:v>Nov.</c:v>
                </c:pt>
                <c:pt idx="195">
                  <c:v>Dec.</c:v>
                </c:pt>
                <c:pt idx="196">
                  <c:v>Jan. 2017</c:v>
                </c:pt>
                <c:pt idx="197">
                  <c:v>Feb.</c:v>
                </c:pt>
                <c:pt idx="198">
                  <c:v>March</c:v>
                </c:pt>
                <c:pt idx="199">
                  <c:v>April</c:v>
                </c:pt>
                <c:pt idx="200">
                  <c:v>May</c:v>
                </c:pt>
                <c:pt idx="201">
                  <c:v>June</c:v>
                </c:pt>
                <c:pt idx="202">
                  <c:v>July</c:v>
                </c:pt>
                <c:pt idx="203">
                  <c:v>Aug. 2017</c:v>
                </c:pt>
                <c:pt idx="204">
                  <c:v>Sept. 2017</c:v>
                </c:pt>
                <c:pt idx="205">
                  <c:v>Oct.</c:v>
                </c:pt>
                <c:pt idx="206">
                  <c:v>Nov.</c:v>
                </c:pt>
                <c:pt idx="207">
                  <c:v>Dec.</c:v>
                </c:pt>
                <c:pt idx="208">
                  <c:v>Jan. 2018</c:v>
                </c:pt>
                <c:pt idx="209">
                  <c:v>Feb.</c:v>
                </c:pt>
                <c:pt idx="210">
                  <c:v>March</c:v>
                </c:pt>
                <c:pt idx="211">
                  <c:v>April</c:v>
                </c:pt>
                <c:pt idx="212">
                  <c:v>May</c:v>
                </c:pt>
                <c:pt idx="213">
                  <c:v>June</c:v>
                </c:pt>
                <c:pt idx="214">
                  <c:v>July</c:v>
                </c:pt>
                <c:pt idx="215">
                  <c:v>Aug. 2018</c:v>
                </c:pt>
                <c:pt idx="216">
                  <c:v>Sept. 2018</c:v>
                </c:pt>
                <c:pt idx="217">
                  <c:v>Oct.</c:v>
                </c:pt>
                <c:pt idx="218">
                  <c:v>Nov.</c:v>
                </c:pt>
                <c:pt idx="219">
                  <c:v>Dec.</c:v>
                </c:pt>
                <c:pt idx="220">
                  <c:v>Jan. 2019</c:v>
                </c:pt>
                <c:pt idx="221">
                  <c:v>Feb.</c:v>
                </c:pt>
                <c:pt idx="222">
                  <c:v>March</c:v>
                </c:pt>
                <c:pt idx="223">
                  <c:v>April</c:v>
                </c:pt>
                <c:pt idx="224">
                  <c:v>May</c:v>
                </c:pt>
                <c:pt idx="225">
                  <c:v>June</c:v>
                </c:pt>
                <c:pt idx="226">
                  <c:v>July</c:v>
                </c:pt>
                <c:pt idx="227">
                  <c:v>Aug. 2019</c:v>
                </c:pt>
                <c:pt idx="228">
                  <c:v>Sept. 2019</c:v>
                </c:pt>
                <c:pt idx="229">
                  <c:v>Oct.</c:v>
                </c:pt>
                <c:pt idx="230">
                  <c:v>Nov.</c:v>
                </c:pt>
                <c:pt idx="231">
                  <c:v>Dec.</c:v>
                </c:pt>
                <c:pt idx="232">
                  <c:v>Jan. 2020</c:v>
                </c:pt>
                <c:pt idx="233">
                  <c:v>Feb.</c:v>
                </c:pt>
                <c:pt idx="234">
                  <c:v>March</c:v>
                </c:pt>
                <c:pt idx="235">
                  <c:v>April</c:v>
                </c:pt>
                <c:pt idx="236">
                  <c:v>May</c:v>
                </c:pt>
                <c:pt idx="237">
                  <c:v>June</c:v>
                </c:pt>
                <c:pt idx="238">
                  <c:v>July</c:v>
                </c:pt>
                <c:pt idx="239">
                  <c:v>Aug. 2020</c:v>
                </c:pt>
                <c:pt idx="240">
                  <c:v>Sept. 2020</c:v>
                </c:pt>
                <c:pt idx="241">
                  <c:v>Oct.</c:v>
                </c:pt>
                <c:pt idx="242">
                  <c:v>Nov.</c:v>
                </c:pt>
                <c:pt idx="243">
                  <c:v>Dec.</c:v>
                </c:pt>
                <c:pt idx="244">
                  <c:v>Jan. 2021</c:v>
                </c:pt>
                <c:pt idx="245">
                  <c:v>Feb.</c:v>
                </c:pt>
                <c:pt idx="246">
                  <c:v>March</c:v>
                </c:pt>
                <c:pt idx="247">
                  <c:v>April</c:v>
                </c:pt>
                <c:pt idx="248">
                  <c:v>May</c:v>
                </c:pt>
                <c:pt idx="249">
                  <c:v>June</c:v>
                </c:pt>
                <c:pt idx="250">
                  <c:v>July</c:v>
                </c:pt>
                <c:pt idx="251">
                  <c:v>Aug. 2021</c:v>
                </c:pt>
                <c:pt idx="252">
                  <c:v>Sept. 2021</c:v>
                </c:pt>
                <c:pt idx="253">
                  <c:v>Oct.</c:v>
                </c:pt>
                <c:pt idx="254">
                  <c:v>Nov.</c:v>
                </c:pt>
                <c:pt idx="255">
                  <c:v>Dec.</c:v>
                </c:pt>
                <c:pt idx="256">
                  <c:v>Jan. 2022</c:v>
                </c:pt>
                <c:pt idx="257">
                  <c:v>Feb.</c:v>
                </c:pt>
                <c:pt idx="258">
                  <c:v>March</c:v>
                </c:pt>
                <c:pt idx="259">
                  <c:v>April</c:v>
                </c:pt>
                <c:pt idx="260">
                  <c:v>May</c:v>
                </c:pt>
                <c:pt idx="261">
                  <c:v>June</c:v>
                </c:pt>
                <c:pt idx="262">
                  <c:v>July</c:v>
                </c:pt>
                <c:pt idx="263">
                  <c:v>Aug. 2022</c:v>
                </c:pt>
                <c:pt idx="264">
                  <c:v>Sept. 2022</c:v>
                </c:pt>
                <c:pt idx="265">
                  <c:v>Oct.</c:v>
                </c:pt>
                <c:pt idx="266">
                  <c:v>Nov.</c:v>
                </c:pt>
                <c:pt idx="267">
                  <c:v>Dec.</c:v>
                </c:pt>
                <c:pt idx="268">
                  <c:v>Jan. 2023</c:v>
                </c:pt>
                <c:pt idx="269">
                  <c:v>Feb.</c:v>
                </c:pt>
                <c:pt idx="270">
                  <c:v>March</c:v>
                </c:pt>
                <c:pt idx="271">
                  <c:v>April</c:v>
                </c:pt>
                <c:pt idx="272">
                  <c:v>May</c:v>
                </c:pt>
                <c:pt idx="273">
                  <c:v>June</c:v>
                </c:pt>
                <c:pt idx="274">
                  <c:v>July</c:v>
                </c:pt>
                <c:pt idx="275">
                  <c:v>Aug. 2023</c:v>
                </c:pt>
              </c:strCache>
            </c:strRef>
          </c:cat>
          <c:val>
            <c:numRef>
              <c:f>'Monthly Profitability'!$J$6:$J$281</c:f>
              <c:numCache>
                <c:formatCode>_("$"* #,##0.00_);_("$"* \(#,##0.00\);_("$"* "-"??_);_(@_)</c:formatCode>
                <c:ptCount val="276"/>
                <c:pt idx="0">
                  <c:v>1.8550694444444447</c:v>
                </c:pt>
                <c:pt idx="1">
                  <c:v>1.8550694444444447</c:v>
                </c:pt>
                <c:pt idx="2">
                  <c:v>1.8550694444444447</c:v>
                </c:pt>
                <c:pt idx="3">
                  <c:v>1.8550694444444447</c:v>
                </c:pt>
                <c:pt idx="4">
                  <c:v>1.8550694444444447</c:v>
                </c:pt>
                <c:pt idx="5">
                  <c:v>1.8550694444444447</c:v>
                </c:pt>
                <c:pt idx="6">
                  <c:v>1.8550694444444447</c:v>
                </c:pt>
                <c:pt idx="7">
                  <c:v>1.8550694444444447</c:v>
                </c:pt>
                <c:pt idx="8">
                  <c:v>1.8550694444444447</c:v>
                </c:pt>
                <c:pt idx="9">
                  <c:v>1.8550694444444447</c:v>
                </c:pt>
                <c:pt idx="10">
                  <c:v>1.8550694444444447</c:v>
                </c:pt>
                <c:pt idx="11">
                  <c:v>1.8550694444444447</c:v>
                </c:pt>
                <c:pt idx="12">
                  <c:v>1.9046575342465755</c:v>
                </c:pt>
                <c:pt idx="13">
                  <c:v>1.9046575342465755</c:v>
                </c:pt>
                <c:pt idx="14">
                  <c:v>1.9046575342465755</c:v>
                </c:pt>
                <c:pt idx="15">
                  <c:v>1.9046575342465755</c:v>
                </c:pt>
                <c:pt idx="16">
                  <c:v>1.9046575342465755</c:v>
                </c:pt>
                <c:pt idx="17">
                  <c:v>1.9046575342465755</c:v>
                </c:pt>
                <c:pt idx="18">
                  <c:v>1.9046575342465755</c:v>
                </c:pt>
                <c:pt idx="19">
                  <c:v>1.9046575342465755</c:v>
                </c:pt>
                <c:pt idx="20">
                  <c:v>1.9046575342465755</c:v>
                </c:pt>
                <c:pt idx="21">
                  <c:v>1.9046575342465755</c:v>
                </c:pt>
                <c:pt idx="22">
                  <c:v>1.9046575342465755</c:v>
                </c:pt>
                <c:pt idx="23">
                  <c:v>1.9046575342465755</c:v>
                </c:pt>
                <c:pt idx="24">
                  <c:v>1.7008282208588956</c:v>
                </c:pt>
                <c:pt idx="25">
                  <c:v>1.7008282208588956</c:v>
                </c:pt>
                <c:pt idx="26">
                  <c:v>1.7008282208588956</c:v>
                </c:pt>
                <c:pt idx="27">
                  <c:v>1.7008282208588956</c:v>
                </c:pt>
                <c:pt idx="28">
                  <c:v>1.7008282208588956</c:v>
                </c:pt>
                <c:pt idx="29">
                  <c:v>1.7008282208588956</c:v>
                </c:pt>
                <c:pt idx="30">
                  <c:v>1.7008282208588956</c:v>
                </c:pt>
                <c:pt idx="31">
                  <c:v>1.7008282208588956</c:v>
                </c:pt>
                <c:pt idx="32">
                  <c:v>1.7008282208588956</c:v>
                </c:pt>
                <c:pt idx="33">
                  <c:v>1.7008282208588956</c:v>
                </c:pt>
                <c:pt idx="34">
                  <c:v>1.7008282208588956</c:v>
                </c:pt>
                <c:pt idx="35">
                  <c:v>1.7008282208588956</c:v>
                </c:pt>
                <c:pt idx="36">
                  <c:v>1.79671974522293</c:v>
                </c:pt>
                <c:pt idx="37">
                  <c:v>1.79671974522293</c:v>
                </c:pt>
                <c:pt idx="38">
                  <c:v>1.79671974522293</c:v>
                </c:pt>
                <c:pt idx="39">
                  <c:v>1.79671974522293</c:v>
                </c:pt>
                <c:pt idx="40">
                  <c:v>1.79671974522293</c:v>
                </c:pt>
                <c:pt idx="41">
                  <c:v>1.79671974522293</c:v>
                </c:pt>
                <c:pt idx="42">
                  <c:v>1.79671974522293</c:v>
                </c:pt>
                <c:pt idx="43">
                  <c:v>1.79671974522293</c:v>
                </c:pt>
                <c:pt idx="44">
                  <c:v>1.79671974522293</c:v>
                </c:pt>
                <c:pt idx="45">
                  <c:v>1.79671974522293</c:v>
                </c:pt>
                <c:pt idx="46">
                  <c:v>1.79671974522293</c:v>
                </c:pt>
                <c:pt idx="47">
                  <c:v>1.79671974522293</c:v>
                </c:pt>
                <c:pt idx="48">
                  <c:v>1.656353591160221</c:v>
                </c:pt>
                <c:pt idx="49">
                  <c:v>1.656353591160221</c:v>
                </c:pt>
                <c:pt idx="50">
                  <c:v>1.656353591160221</c:v>
                </c:pt>
                <c:pt idx="51">
                  <c:v>1.656353591160221</c:v>
                </c:pt>
                <c:pt idx="52">
                  <c:v>1.656353591160221</c:v>
                </c:pt>
                <c:pt idx="53">
                  <c:v>1.656353591160221</c:v>
                </c:pt>
                <c:pt idx="54">
                  <c:v>1.656353591160221</c:v>
                </c:pt>
                <c:pt idx="55">
                  <c:v>1.656353591160221</c:v>
                </c:pt>
                <c:pt idx="56">
                  <c:v>1.656353591160221</c:v>
                </c:pt>
                <c:pt idx="57">
                  <c:v>1.656353591160221</c:v>
                </c:pt>
                <c:pt idx="58">
                  <c:v>1.656353591160221</c:v>
                </c:pt>
                <c:pt idx="59">
                  <c:v>1.656353591160221</c:v>
                </c:pt>
                <c:pt idx="60">
                  <c:v>1.9309826589595374</c:v>
                </c:pt>
                <c:pt idx="61">
                  <c:v>1.9309826589595374</c:v>
                </c:pt>
                <c:pt idx="62">
                  <c:v>1.9309826589595374</c:v>
                </c:pt>
                <c:pt idx="63">
                  <c:v>1.9309826589595374</c:v>
                </c:pt>
                <c:pt idx="64">
                  <c:v>1.9309826589595374</c:v>
                </c:pt>
                <c:pt idx="65">
                  <c:v>1.9309826589595374</c:v>
                </c:pt>
                <c:pt idx="66">
                  <c:v>1.9309826589595374</c:v>
                </c:pt>
                <c:pt idx="67">
                  <c:v>1.9309826589595374</c:v>
                </c:pt>
                <c:pt idx="68">
                  <c:v>1.9309826589595374</c:v>
                </c:pt>
                <c:pt idx="69">
                  <c:v>1.9309826589595374</c:v>
                </c:pt>
                <c:pt idx="70">
                  <c:v>1.9309826589595374</c:v>
                </c:pt>
                <c:pt idx="71">
                  <c:v>1.9309826589595374</c:v>
                </c:pt>
                <c:pt idx="72">
                  <c:v>2.0656626506024098</c:v>
                </c:pt>
                <c:pt idx="73">
                  <c:v>2.0656626506024098</c:v>
                </c:pt>
                <c:pt idx="74">
                  <c:v>2.0656626506024098</c:v>
                </c:pt>
                <c:pt idx="75">
                  <c:v>2.0656626506024098</c:v>
                </c:pt>
                <c:pt idx="76">
                  <c:v>2.0656626506024098</c:v>
                </c:pt>
                <c:pt idx="77">
                  <c:v>2.0656626506024098</c:v>
                </c:pt>
                <c:pt idx="78">
                  <c:v>2.0656626506024098</c:v>
                </c:pt>
                <c:pt idx="79">
                  <c:v>2.0656626506024098</c:v>
                </c:pt>
                <c:pt idx="80">
                  <c:v>2.0656626506024098</c:v>
                </c:pt>
                <c:pt idx="81">
                  <c:v>2.0656626506024098</c:v>
                </c:pt>
                <c:pt idx="82">
                  <c:v>2.0656626506024098</c:v>
                </c:pt>
                <c:pt idx="83">
                  <c:v>2.0656626506024098</c:v>
                </c:pt>
                <c:pt idx="84">
                  <c:v>2.1272514619883043</c:v>
                </c:pt>
                <c:pt idx="85">
                  <c:v>2.1272514619883043</c:v>
                </c:pt>
                <c:pt idx="86">
                  <c:v>2.1272514619883043</c:v>
                </c:pt>
                <c:pt idx="87">
                  <c:v>2.1272514619883043</c:v>
                </c:pt>
                <c:pt idx="88">
                  <c:v>2.1272514619883043</c:v>
                </c:pt>
                <c:pt idx="89">
                  <c:v>2.1272514619883043</c:v>
                </c:pt>
                <c:pt idx="90">
                  <c:v>2.1272514619883043</c:v>
                </c:pt>
                <c:pt idx="91">
                  <c:v>2.1272514619883043</c:v>
                </c:pt>
                <c:pt idx="92">
                  <c:v>2.1272514619883043</c:v>
                </c:pt>
                <c:pt idx="93">
                  <c:v>2.1272514619883043</c:v>
                </c:pt>
                <c:pt idx="94">
                  <c:v>2.1272514619883043</c:v>
                </c:pt>
                <c:pt idx="95">
                  <c:v>2.1272514619883043</c:v>
                </c:pt>
                <c:pt idx="96">
                  <c:v>2.5023976608187133</c:v>
                </c:pt>
                <c:pt idx="97">
                  <c:v>2.5023976608187133</c:v>
                </c:pt>
                <c:pt idx="98">
                  <c:v>2.5023976608187133</c:v>
                </c:pt>
                <c:pt idx="99">
                  <c:v>2.5023976608187133</c:v>
                </c:pt>
                <c:pt idx="100">
                  <c:v>2.5023976608187133</c:v>
                </c:pt>
                <c:pt idx="101">
                  <c:v>2.5023976608187133</c:v>
                </c:pt>
                <c:pt idx="102">
                  <c:v>2.5023976608187133</c:v>
                </c:pt>
                <c:pt idx="103">
                  <c:v>2.5023976608187133</c:v>
                </c:pt>
                <c:pt idx="104">
                  <c:v>2.5023976608187133</c:v>
                </c:pt>
                <c:pt idx="105">
                  <c:v>2.5023976608187133</c:v>
                </c:pt>
                <c:pt idx="106">
                  <c:v>2.5023976608187133</c:v>
                </c:pt>
                <c:pt idx="107">
                  <c:v>2.5023976608187133</c:v>
                </c:pt>
                <c:pt idx="108">
                  <c:v>3.1045741758241761</c:v>
                </c:pt>
                <c:pt idx="109">
                  <c:v>3.1045741758241761</c:v>
                </c:pt>
                <c:pt idx="110">
                  <c:v>3.1045741758241761</c:v>
                </c:pt>
                <c:pt idx="111">
                  <c:v>3.1045741758241761</c:v>
                </c:pt>
                <c:pt idx="112">
                  <c:v>3.1045741758241761</c:v>
                </c:pt>
                <c:pt idx="113">
                  <c:v>3.1045741758241761</c:v>
                </c:pt>
                <c:pt idx="114">
                  <c:v>3.1045741758241761</c:v>
                </c:pt>
                <c:pt idx="115">
                  <c:v>3.1045741758241761</c:v>
                </c:pt>
                <c:pt idx="116">
                  <c:v>3.1045741758241761</c:v>
                </c:pt>
                <c:pt idx="117">
                  <c:v>3.1045741758241761</c:v>
                </c:pt>
                <c:pt idx="118">
                  <c:v>3.1045741758241761</c:v>
                </c:pt>
                <c:pt idx="119">
                  <c:v>3.1045741758241761</c:v>
                </c:pt>
                <c:pt idx="120">
                  <c:v>2.6675454545454542</c:v>
                </c:pt>
                <c:pt idx="121">
                  <c:v>2.6675454545454542</c:v>
                </c:pt>
                <c:pt idx="122">
                  <c:v>2.6675454545454542</c:v>
                </c:pt>
                <c:pt idx="123">
                  <c:v>2.6675454545454542</c:v>
                </c:pt>
                <c:pt idx="124">
                  <c:v>2.6675454545454542</c:v>
                </c:pt>
                <c:pt idx="125">
                  <c:v>2.6675454545454542</c:v>
                </c:pt>
                <c:pt idx="126">
                  <c:v>2.6675454545454542</c:v>
                </c:pt>
                <c:pt idx="127">
                  <c:v>2.6675454545454542</c:v>
                </c:pt>
                <c:pt idx="128">
                  <c:v>2.6675454545454542</c:v>
                </c:pt>
                <c:pt idx="129">
                  <c:v>2.6675454545454542</c:v>
                </c:pt>
                <c:pt idx="130">
                  <c:v>2.6675454545454542</c:v>
                </c:pt>
                <c:pt idx="131">
                  <c:v>2.6675454545454542</c:v>
                </c:pt>
                <c:pt idx="132">
                  <c:v>2.9257848837209299</c:v>
                </c:pt>
                <c:pt idx="133">
                  <c:v>2.9257848837209299</c:v>
                </c:pt>
                <c:pt idx="134">
                  <c:v>2.9257848837209299</c:v>
                </c:pt>
                <c:pt idx="135">
                  <c:v>2.9257848837209299</c:v>
                </c:pt>
                <c:pt idx="136">
                  <c:v>2.9257848837209299</c:v>
                </c:pt>
                <c:pt idx="137">
                  <c:v>2.9257848837209299</c:v>
                </c:pt>
                <c:pt idx="138">
                  <c:v>2.9257848837209299</c:v>
                </c:pt>
                <c:pt idx="139">
                  <c:v>2.9257848837209299</c:v>
                </c:pt>
                <c:pt idx="140">
                  <c:v>2.9257848837209299</c:v>
                </c:pt>
                <c:pt idx="141">
                  <c:v>2.9257848837209299</c:v>
                </c:pt>
                <c:pt idx="142">
                  <c:v>2.9257848837209299</c:v>
                </c:pt>
                <c:pt idx="143">
                  <c:v>2.9257848837209299</c:v>
                </c:pt>
                <c:pt idx="144">
                  <c:v>3.8989233576642333</c:v>
                </c:pt>
                <c:pt idx="145">
                  <c:v>3.8989233576642333</c:v>
                </c:pt>
                <c:pt idx="146">
                  <c:v>3.8989233576642333</c:v>
                </c:pt>
                <c:pt idx="147">
                  <c:v>3.8989233576642333</c:v>
                </c:pt>
                <c:pt idx="148">
                  <c:v>3.8989233576642333</c:v>
                </c:pt>
                <c:pt idx="149">
                  <c:v>3.8989233576642333</c:v>
                </c:pt>
                <c:pt idx="150">
                  <c:v>3.8989233576642333</c:v>
                </c:pt>
                <c:pt idx="151">
                  <c:v>3.8989233576642333</c:v>
                </c:pt>
                <c:pt idx="152">
                  <c:v>3.8989233576642333</c:v>
                </c:pt>
                <c:pt idx="153">
                  <c:v>3.8989233576642333</c:v>
                </c:pt>
                <c:pt idx="154">
                  <c:v>3.8989233576642333</c:v>
                </c:pt>
                <c:pt idx="155">
                  <c:v>3.8989233576642333</c:v>
                </c:pt>
                <c:pt idx="156">
                  <c:v>3.3369878048780484</c:v>
                </c:pt>
                <c:pt idx="157">
                  <c:v>3.3369878048780484</c:v>
                </c:pt>
                <c:pt idx="158">
                  <c:v>3.3369878048780484</c:v>
                </c:pt>
                <c:pt idx="159">
                  <c:v>3.3369878048780484</c:v>
                </c:pt>
                <c:pt idx="160">
                  <c:v>3.3369878048780484</c:v>
                </c:pt>
                <c:pt idx="161">
                  <c:v>3.3369878048780484</c:v>
                </c:pt>
                <c:pt idx="162">
                  <c:v>3.3369878048780484</c:v>
                </c:pt>
                <c:pt idx="163">
                  <c:v>3.3369878048780484</c:v>
                </c:pt>
                <c:pt idx="164">
                  <c:v>3.3369878048780484</c:v>
                </c:pt>
                <c:pt idx="165">
                  <c:v>3.3369878048780484</c:v>
                </c:pt>
                <c:pt idx="166">
                  <c:v>3.3369878048780484</c:v>
                </c:pt>
                <c:pt idx="167">
                  <c:v>3.3369878048780484</c:v>
                </c:pt>
                <c:pt idx="168">
                  <c:v>2.9731601123595506</c:v>
                </c:pt>
                <c:pt idx="169">
                  <c:v>2.9731601123595506</c:v>
                </c:pt>
                <c:pt idx="170">
                  <c:v>2.9731601123595506</c:v>
                </c:pt>
                <c:pt idx="171">
                  <c:v>2.9731601123595506</c:v>
                </c:pt>
                <c:pt idx="172">
                  <c:v>2.9731601123595506</c:v>
                </c:pt>
                <c:pt idx="173">
                  <c:v>2.9731601123595506</c:v>
                </c:pt>
                <c:pt idx="174">
                  <c:v>2.9731601123595506</c:v>
                </c:pt>
                <c:pt idx="175">
                  <c:v>2.9731601123595506</c:v>
                </c:pt>
                <c:pt idx="176">
                  <c:v>2.9731601123595506</c:v>
                </c:pt>
                <c:pt idx="177">
                  <c:v>2.9731601123595506</c:v>
                </c:pt>
                <c:pt idx="178">
                  <c:v>2.9731601123595506</c:v>
                </c:pt>
                <c:pt idx="179">
                  <c:v>2.9731601123595506</c:v>
                </c:pt>
                <c:pt idx="180">
                  <c:v>2.8055208333333335</c:v>
                </c:pt>
                <c:pt idx="181">
                  <c:v>2.8055208333333335</c:v>
                </c:pt>
                <c:pt idx="182">
                  <c:v>2.8055208333333335</c:v>
                </c:pt>
                <c:pt idx="183">
                  <c:v>2.8055208333333335</c:v>
                </c:pt>
                <c:pt idx="184">
                  <c:v>2.8055208333333335</c:v>
                </c:pt>
                <c:pt idx="185">
                  <c:v>2.8055208333333335</c:v>
                </c:pt>
                <c:pt idx="186">
                  <c:v>2.8055208333333335</c:v>
                </c:pt>
                <c:pt idx="187">
                  <c:v>2.8055208333333335</c:v>
                </c:pt>
                <c:pt idx="188">
                  <c:v>2.8055208333333335</c:v>
                </c:pt>
                <c:pt idx="189">
                  <c:v>2.8055208333333335</c:v>
                </c:pt>
                <c:pt idx="190">
                  <c:v>2.8055208333333335</c:v>
                </c:pt>
                <c:pt idx="191">
                  <c:v>2.8055208333333335</c:v>
                </c:pt>
                <c:pt idx="192">
                  <c:v>2.5534876847290642</c:v>
                </c:pt>
                <c:pt idx="193">
                  <c:v>2.5534876847290642</c:v>
                </c:pt>
                <c:pt idx="194">
                  <c:v>2.5534876847290642</c:v>
                </c:pt>
                <c:pt idx="195">
                  <c:v>2.5534876847290642</c:v>
                </c:pt>
                <c:pt idx="196">
                  <c:v>2.5534876847290642</c:v>
                </c:pt>
                <c:pt idx="197">
                  <c:v>2.5534876847290642</c:v>
                </c:pt>
                <c:pt idx="198">
                  <c:v>2.5534876847290642</c:v>
                </c:pt>
                <c:pt idx="199">
                  <c:v>2.5534876847290642</c:v>
                </c:pt>
                <c:pt idx="200">
                  <c:v>2.5534876847290642</c:v>
                </c:pt>
                <c:pt idx="201">
                  <c:v>2.5534876847290642</c:v>
                </c:pt>
                <c:pt idx="202">
                  <c:v>2.5534876847290642</c:v>
                </c:pt>
                <c:pt idx="203">
                  <c:v>2.5534876847290642</c:v>
                </c:pt>
                <c:pt idx="204">
                  <c:v>2.4077970297029703</c:v>
                </c:pt>
                <c:pt idx="205">
                  <c:v>2.4077970297029703</c:v>
                </c:pt>
                <c:pt idx="206">
                  <c:v>2.4077970297029703</c:v>
                </c:pt>
                <c:pt idx="207">
                  <c:v>2.4077970297029703</c:v>
                </c:pt>
                <c:pt idx="208">
                  <c:v>2.4077970297029703</c:v>
                </c:pt>
                <c:pt idx="209">
                  <c:v>2.4077970297029703</c:v>
                </c:pt>
                <c:pt idx="210">
                  <c:v>2.4077970297029703</c:v>
                </c:pt>
                <c:pt idx="211">
                  <c:v>2.4077970297029703</c:v>
                </c:pt>
                <c:pt idx="212">
                  <c:v>2.4077970297029703</c:v>
                </c:pt>
                <c:pt idx="213">
                  <c:v>2.4077970297029703</c:v>
                </c:pt>
                <c:pt idx="214">
                  <c:v>2.4077970297029703</c:v>
                </c:pt>
                <c:pt idx="215">
                  <c:v>2.4077970297029703</c:v>
                </c:pt>
                <c:pt idx="216">
                  <c:v>2.4310714285714283</c:v>
                </c:pt>
                <c:pt idx="217">
                  <c:v>2.4310714285714283</c:v>
                </c:pt>
                <c:pt idx="218">
                  <c:v>2.4310714285714283</c:v>
                </c:pt>
                <c:pt idx="219">
                  <c:v>2.4310714285714283</c:v>
                </c:pt>
                <c:pt idx="220">
                  <c:v>2.4310714285714283</c:v>
                </c:pt>
                <c:pt idx="221">
                  <c:v>2.4310714285714283</c:v>
                </c:pt>
                <c:pt idx="222">
                  <c:v>2.4310714285714283</c:v>
                </c:pt>
                <c:pt idx="223">
                  <c:v>2.4310714285714283</c:v>
                </c:pt>
                <c:pt idx="224">
                  <c:v>2.4310714285714283</c:v>
                </c:pt>
                <c:pt idx="225">
                  <c:v>2.4310714285714283</c:v>
                </c:pt>
                <c:pt idx="226">
                  <c:v>2.4310714285714283</c:v>
                </c:pt>
                <c:pt idx="227">
                  <c:v>2.4310714285714283</c:v>
                </c:pt>
                <c:pt idx="228">
                  <c:v>2.6185858585858588</c:v>
                </c:pt>
                <c:pt idx="229">
                  <c:v>2.6185858585858588</c:v>
                </c:pt>
                <c:pt idx="230">
                  <c:v>2.6185858585858588</c:v>
                </c:pt>
                <c:pt idx="231">
                  <c:v>2.6185858585858588</c:v>
                </c:pt>
                <c:pt idx="232">
                  <c:v>2.6185858585858588</c:v>
                </c:pt>
                <c:pt idx="233">
                  <c:v>2.6185858585858588</c:v>
                </c:pt>
                <c:pt idx="234">
                  <c:v>2.6185858585858588</c:v>
                </c:pt>
                <c:pt idx="235">
                  <c:v>2.6185858585858588</c:v>
                </c:pt>
                <c:pt idx="236">
                  <c:v>2.6185858585858588</c:v>
                </c:pt>
                <c:pt idx="237">
                  <c:v>2.6185858585858588</c:v>
                </c:pt>
                <c:pt idx="238">
                  <c:v>2.6185858585858588</c:v>
                </c:pt>
                <c:pt idx="239">
                  <c:v>2.6185858585858588</c:v>
                </c:pt>
                <c:pt idx="240">
                  <c:v>2.8630282485875704</c:v>
                </c:pt>
                <c:pt idx="241">
                  <c:v>2.8630282485875704</c:v>
                </c:pt>
                <c:pt idx="242">
                  <c:v>2.8630282485875704</c:v>
                </c:pt>
                <c:pt idx="243">
                  <c:v>2.8630282485875704</c:v>
                </c:pt>
                <c:pt idx="244">
                  <c:v>2.8630282485875704</c:v>
                </c:pt>
                <c:pt idx="245">
                  <c:v>2.8630282485875704</c:v>
                </c:pt>
                <c:pt idx="246">
                  <c:v>2.8630282485875704</c:v>
                </c:pt>
                <c:pt idx="247">
                  <c:v>2.8630282485875704</c:v>
                </c:pt>
                <c:pt idx="248">
                  <c:v>2.8630282485875704</c:v>
                </c:pt>
                <c:pt idx="249">
                  <c:v>2.8630282485875704</c:v>
                </c:pt>
                <c:pt idx="250">
                  <c:v>2.8630282485875704</c:v>
                </c:pt>
                <c:pt idx="251">
                  <c:v>2.8630282485875704</c:v>
                </c:pt>
                <c:pt idx="252">
                  <c:v>2.5881372549019606</c:v>
                </c:pt>
                <c:pt idx="253">
                  <c:v>2.5881372549019606</c:v>
                </c:pt>
                <c:pt idx="254">
                  <c:v>2.5881372549019606</c:v>
                </c:pt>
                <c:pt idx="255">
                  <c:v>2.5881372549019606</c:v>
                </c:pt>
                <c:pt idx="256">
                  <c:v>2.5881372549019606</c:v>
                </c:pt>
                <c:pt idx="257">
                  <c:v>2.5881372549019606</c:v>
                </c:pt>
                <c:pt idx="258">
                  <c:v>2.5881372549019606</c:v>
                </c:pt>
                <c:pt idx="259">
                  <c:v>2.5881372549019606</c:v>
                </c:pt>
                <c:pt idx="260">
                  <c:v>2.5881372549019606</c:v>
                </c:pt>
                <c:pt idx="261">
                  <c:v>2.5881372549019606</c:v>
                </c:pt>
                <c:pt idx="262">
                  <c:v>2.5881372549019606</c:v>
                </c:pt>
                <c:pt idx="263">
                  <c:v>2.5881372549019606</c:v>
                </c:pt>
                <c:pt idx="264">
                  <c:v>3.4171</c:v>
                </c:pt>
                <c:pt idx="265">
                  <c:v>3.4171</c:v>
                </c:pt>
                <c:pt idx="266">
                  <c:v>3.4171</c:v>
                </c:pt>
                <c:pt idx="267">
                  <c:v>3.4171</c:v>
                </c:pt>
                <c:pt idx="268">
                  <c:v>3.4171</c:v>
                </c:pt>
                <c:pt idx="269">
                  <c:v>3.4171</c:v>
                </c:pt>
                <c:pt idx="270">
                  <c:v>3.4171</c:v>
                </c:pt>
                <c:pt idx="271">
                  <c:v>3.4171</c:v>
                </c:pt>
                <c:pt idx="272">
                  <c:v>3.4171</c:v>
                </c:pt>
                <c:pt idx="273">
                  <c:v>3.4171</c:v>
                </c:pt>
                <c:pt idx="274">
                  <c:v>3.4171</c:v>
                </c:pt>
                <c:pt idx="275">
                  <c:v>3.4171</c:v>
                </c:pt>
              </c:numCache>
            </c:numRef>
          </c:val>
          <c:smooth val="0"/>
          <c:extLst>
            <c:ext xmlns:c16="http://schemas.microsoft.com/office/drawing/2014/chart" uri="{C3380CC4-5D6E-409C-BE32-E72D297353CC}">
              <c16:uniqueId val="{00000001-4129-4DDC-B4B0-9CE56211F8C4}"/>
            </c:ext>
          </c:extLst>
        </c:ser>
        <c:ser>
          <c:idx val="1"/>
          <c:order val="2"/>
          <c:tx>
            <c:v>Net Returns</c:v>
          </c:tx>
          <c:marker>
            <c:symbol val="none"/>
          </c:marker>
          <c:cat>
            <c:strRef>
              <c:f>'Monthly Profitability'!$B$6:$B$281</c:f>
              <c:strCache>
                <c:ptCount val="276"/>
                <c:pt idx="0">
                  <c:v>Sept. 2000</c:v>
                </c:pt>
                <c:pt idx="1">
                  <c:v>Oct.</c:v>
                </c:pt>
                <c:pt idx="2">
                  <c:v>Nov.</c:v>
                </c:pt>
                <c:pt idx="3">
                  <c:v>Dec.</c:v>
                </c:pt>
                <c:pt idx="4">
                  <c:v>Jan. 2001</c:v>
                </c:pt>
                <c:pt idx="5">
                  <c:v>Feb.</c:v>
                </c:pt>
                <c:pt idx="6">
                  <c:v>March</c:v>
                </c:pt>
                <c:pt idx="7">
                  <c:v>April</c:v>
                </c:pt>
                <c:pt idx="8">
                  <c:v>May</c:v>
                </c:pt>
                <c:pt idx="9">
                  <c:v>June</c:v>
                </c:pt>
                <c:pt idx="10">
                  <c:v>July</c:v>
                </c:pt>
                <c:pt idx="11">
                  <c:v>Aug. 2001</c:v>
                </c:pt>
                <c:pt idx="12">
                  <c:v>Sept. 2001</c:v>
                </c:pt>
                <c:pt idx="13">
                  <c:v>Oct.</c:v>
                </c:pt>
                <c:pt idx="14">
                  <c:v>Nov.</c:v>
                </c:pt>
                <c:pt idx="15">
                  <c:v>Dec.</c:v>
                </c:pt>
                <c:pt idx="16">
                  <c:v>Jan. 2002</c:v>
                </c:pt>
                <c:pt idx="17">
                  <c:v>Feb.</c:v>
                </c:pt>
                <c:pt idx="18">
                  <c:v>March</c:v>
                </c:pt>
                <c:pt idx="19">
                  <c:v>April</c:v>
                </c:pt>
                <c:pt idx="20">
                  <c:v>May</c:v>
                </c:pt>
                <c:pt idx="21">
                  <c:v>June</c:v>
                </c:pt>
                <c:pt idx="22">
                  <c:v>July</c:v>
                </c:pt>
                <c:pt idx="23">
                  <c:v>Aug. 2002</c:v>
                </c:pt>
                <c:pt idx="24">
                  <c:v>Sept. 2002</c:v>
                </c:pt>
                <c:pt idx="25">
                  <c:v>Oct.</c:v>
                </c:pt>
                <c:pt idx="26">
                  <c:v>Nov.</c:v>
                </c:pt>
                <c:pt idx="27">
                  <c:v>Dec.</c:v>
                </c:pt>
                <c:pt idx="28">
                  <c:v>Jan. 2003</c:v>
                </c:pt>
                <c:pt idx="29">
                  <c:v>Feb.</c:v>
                </c:pt>
                <c:pt idx="30">
                  <c:v>March</c:v>
                </c:pt>
                <c:pt idx="31">
                  <c:v>April</c:v>
                </c:pt>
                <c:pt idx="32">
                  <c:v>May</c:v>
                </c:pt>
                <c:pt idx="33">
                  <c:v>June</c:v>
                </c:pt>
                <c:pt idx="34">
                  <c:v>July</c:v>
                </c:pt>
                <c:pt idx="35">
                  <c:v>Aug. 2003</c:v>
                </c:pt>
                <c:pt idx="36">
                  <c:v>Sept. 2003</c:v>
                </c:pt>
                <c:pt idx="37">
                  <c:v>Oct.</c:v>
                </c:pt>
                <c:pt idx="38">
                  <c:v>Nov.</c:v>
                </c:pt>
                <c:pt idx="39">
                  <c:v>Dec.</c:v>
                </c:pt>
                <c:pt idx="40">
                  <c:v>Jan. 2004</c:v>
                </c:pt>
                <c:pt idx="41">
                  <c:v>Feb.</c:v>
                </c:pt>
                <c:pt idx="42">
                  <c:v>March</c:v>
                </c:pt>
                <c:pt idx="43">
                  <c:v>April</c:v>
                </c:pt>
                <c:pt idx="44">
                  <c:v>May</c:v>
                </c:pt>
                <c:pt idx="45">
                  <c:v>June</c:v>
                </c:pt>
                <c:pt idx="46">
                  <c:v>July</c:v>
                </c:pt>
                <c:pt idx="47">
                  <c:v>Aug. 2004</c:v>
                </c:pt>
                <c:pt idx="48">
                  <c:v>Sept. 2004</c:v>
                </c:pt>
                <c:pt idx="49">
                  <c:v>Oct.</c:v>
                </c:pt>
                <c:pt idx="50">
                  <c:v>Nov.</c:v>
                </c:pt>
                <c:pt idx="51">
                  <c:v>Dec.</c:v>
                </c:pt>
                <c:pt idx="52">
                  <c:v>Jan. 2005</c:v>
                </c:pt>
                <c:pt idx="53">
                  <c:v>Feb.</c:v>
                </c:pt>
                <c:pt idx="54">
                  <c:v>March</c:v>
                </c:pt>
                <c:pt idx="55">
                  <c:v>April</c:v>
                </c:pt>
                <c:pt idx="56">
                  <c:v>May</c:v>
                </c:pt>
                <c:pt idx="57">
                  <c:v>June</c:v>
                </c:pt>
                <c:pt idx="58">
                  <c:v>July</c:v>
                </c:pt>
                <c:pt idx="59">
                  <c:v>Aug. 2005</c:v>
                </c:pt>
                <c:pt idx="60">
                  <c:v>Sept. 2005</c:v>
                </c:pt>
                <c:pt idx="61">
                  <c:v>Oct.</c:v>
                </c:pt>
                <c:pt idx="62">
                  <c:v>Nov.</c:v>
                </c:pt>
                <c:pt idx="63">
                  <c:v>Dec.</c:v>
                </c:pt>
                <c:pt idx="64">
                  <c:v>Jan. 2006</c:v>
                </c:pt>
                <c:pt idx="65">
                  <c:v>Feb.</c:v>
                </c:pt>
                <c:pt idx="66">
                  <c:v>March</c:v>
                </c:pt>
                <c:pt idx="67">
                  <c:v>April</c:v>
                </c:pt>
                <c:pt idx="68">
                  <c:v>May</c:v>
                </c:pt>
                <c:pt idx="69">
                  <c:v>June</c:v>
                </c:pt>
                <c:pt idx="70">
                  <c:v>July</c:v>
                </c:pt>
                <c:pt idx="71">
                  <c:v>Aug. 2006</c:v>
                </c:pt>
                <c:pt idx="72">
                  <c:v>Sept. 2006</c:v>
                </c:pt>
                <c:pt idx="73">
                  <c:v>Oct.</c:v>
                </c:pt>
                <c:pt idx="74">
                  <c:v>Nov.</c:v>
                </c:pt>
                <c:pt idx="75">
                  <c:v>Dec.</c:v>
                </c:pt>
                <c:pt idx="76">
                  <c:v>Jan. 2007</c:v>
                </c:pt>
                <c:pt idx="77">
                  <c:v>Feb.</c:v>
                </c:pt>
                <c:pt idx="78">
                  <c:v>March</c:v>
                </c:pt>
                <c:pt idx="79">
                  <c:v>April</c:v>
                </c:pt>
                <c:pt idx="80">
                  <c:v>May</c:v>
                </c:pt>
                <c:pt idx="81">
                  <c:v>June</c:v>
                </c:pt>
                <c:pt idx="82">
                  <c:v>July</c:v>
                </c:pt>
                <c:pt idx="83">
                  <c:v>Aug. 2007</c:v>
                </c:pt>
                <c:pt idx="84">
                  <c:v>Sept. 2007</c:v>
                </c:pt>
                <c:pt idx="85">
                  <c:v>Oct.</c:v>
                </c:pt>
                <c:pt idx="86">
                  <c:v>Nov.</c:v>
                </c:pt>
                <c:pt idx="87">
                  <c:v>Dec.</c:v>
                </c:pt>
                <c:pt idx="88">
                  <c:v>Jan. 2008</c:v>
                </c:pt>
                <c:pt idx="89">
                  <c:v>Feb.</c:v>
                </c:pt>
                <c:pt idx="90">
                  <c:v>March</c:v>
                </c:pt>
                <c:pt idx="91">
                  <c:v>April</c:v>
                </c:pt>
                <c:pt idx="92">
                  <c:v>May</c:v>
                </c:pt>
                <c:pt idx="93">
                  <c:v>June</c:v>
                </c:pt>
                <c:pt idx="94">
                  <c:v>July</c:v>
                </c:pt>
                <c:pt idx="95">
                  <c:v>Aug. 2008</c:v>
                </c:pt>
                <c:pt idx="96">
                  <c:v>Sept. 2008</c:v>
                </c:pt>
                <c:pt idx="97">
                  <c:v>Oct.</c:v>
                </c:pt>
                <c:pt idx="98">
                  <c:v>Nov.</c:v>
                </c:pt>
                <c:pt idx="99">
                  <c:v>Dec.</c:v>
                </c:pt>
                <c:pt idx="100">
                  <c:v>Jan. 2009</c:v>
                </c:pt>
                <c:pt idx="101">
                  <c:v>Feb.</c:v>
                </c:pt>
                <c:pt idx="102">
                  <c:v>March</c:v>
                </c:pt>
                <c:pt idx="103">
                  <c:v>April</c:v>
                </c:pt>
                <c:pt idx="104">
                  <c:v>May</c:v>
                </c:pt>
                <c:pt idx="105">
                  <c:v>June</c:v>
                </c:pt>
                <c:pt idx="106">
                  <c:v>July</c:v>
                </c:pt>
                <c:pt idx="107">
                  <c:v>Aug. 2009</c:v>
                </c:pt>
                <c:pt idx="108">
                  <c:v>Sept. 2009</c:v>
                </c:pt>
                <c:pt idx="109">
                  <c:v>Oct.</c:v>
                </c:pt>
                <c:pt idx="110">
                  <c:v>Nov.</c:v>
                </c:pt>
                <c:pt idx="111">
                  <c:v>Dec.</c:v>
                </c:pt>
                <c:pt idx="112">
                  <c:v>Jan. 2010</c:v>
                </c:pt>
                <c:pt idx="113">
                  <c:v>Feb.</c:v>
                </c:pt>
                <c:pt idx="114">
                  <c:v>March</c:v>
                </c:pt>
                <c:pt idx="115">
                  <c:v>April</c:v>
                </c:pt>
                <c:pt idx="116">
                  <c:v>May</c:v>
                </c:pt>
                <c:pt idx="117">
                  <c:v>June</c:v>
                </c:pt>
                <c:pt idx="118">
                  <c:v>July</c:v>
                </c:pt>
                <c:pt idx="119">
                  <c:v>Aug. 2010</c:v>
                </c:pt>
                <c:pt idx="120">
                  <c:v>Sept. 2010</c:v>
                </c:pt>
                <c:pt idx="121">
                  <c:v>Oct.</c:v>
                </c:pt>
                <c:pt idx="122">
                  <c:v>Nov.</c:v>
                </c:pt>
                <c:pt idx="123">
                  <c:v>Dec.</c:v>
                </c:pt>
                <c:pt idx="124">
                  <c:v>Jan. 2011</c:v>
                </c:pt>
                <c:pt idx="125">
                  <c:v>Feb.</c:v>
                </c:pt>
                <c:pt idx="126">
                  <c:v>March</c:v>
                </c:pt>
                <c:pt idx="127">
                  <c:v>April</c:v>
                </c:pt>
                <c:pt idx="128">
                  <c:v>May</c:v>
                </c:pt>
                <c:pt idx="129">
                  <c:v>June</c:v>
                </c:pt>
                <c:pt idx="130">
                  <c:v>July</c:v>
                </c:pt>
                <c:pt idx="131">
                  <c:v>Aug. 2011</c:v>
                </c:pt>
                <c:pt idx="132">
                  <c:v>Sept. 2011</c:v>
                </c:pt>
                <c:pt idx="133">
                  <c:v>Oct.</c:v>
                </c:pt>
                <c:pt idx="134">
                  <c:v>Nov.</c:v>
                </c:pt>
                <c:pt idx="135">
                  <c:v>Dec.</c:v>
                </c:pt>
                <c:pt idx="136">
                  <c:v>Jan. 2012</c:v>
                </c:pt>
                <c:pt idx="137">
                  <c:v>Feb.</c:v>
                </c:pt>
                <c:pt idx="138">
                  <c:v>March</c:v>
                </c:pt>
                <c:pt idx="139">
                  <c:v>April</c:v>
                </c:pt>
                <c:pt idx="140">
                  <c:v>May</c:v>
                </c:pt>
                <c:pt idx="141">
                  <c:v>June</c:v>
                </c:pt>
                <c:pt idx="142">
                  <c:v>July</c:v>
                </c:pt>
                <c:pt idx="143">
                  <c:v>Aug. 2012</c:v>
                </c:pt>
                <c:pt idx="144">
                  <c:v>Sept. 2012</c:v>
                </c:pt>
                <c:pt idx="145">
                  <c:v>Oct.</c:v>
                </c:pt>
                <c:pt idx="146">
                  <c:v>Nov.</c:v>
                </c:pt>
                <c:pt idx="147">
                  <c:v>Dec.</c:v>
                </c:pt>
                <c:pt idx="148">
                  <c:v>Jan. 2013</c:v>
                </c:pt>
                <c:pt idx="149">
                  <c:v>Feb.</c:v>
                </c:pt>
                <c:pt idx="150">
                  <c:v>March</c:v>
                </c:pt>
                <c:pt idx="151">
                  <c:v>April</c:v>
                </c:pt>
                <c:pt idx="152">
                  <c:v>May</c:v>
                </c:pt>
                <c:pt idx="153">
                  <c:v>June</c:v>
                </c:pt>
                <c:pt idx="154">
                  <c:v>July</c:v>
                </c:pt>
                <c:pt idx="155">
                  <c:v>Aug. 2013</c:v>
                </c:pt>
                <c:pt idx="156">
                  <c:v>Sept. 2013</c:v>
                </c:pt>
                <c:pt idx="157">
                  <c:v>Oct.</c:v>
                </c:pt>
                <c:pt idx="158">
                  <c:v>Nov.</c:v>
                </c:pt>
                <c:pt idx="159">
                  <c:v>Dec.</c:v>
                </c:pt>
                <c:pt idx="160">
                  <c:v>Jan. 2014</c:v>
                </c:pt>
                <c:pt idx="161">
                  <c:v>Feb.</c:v>
                </c:pt>
                <c:pt idx="162">
                  <c:v>March</c:v>
                </c:pt>
                <c:pt idx="163">
                  <c:v>April</c:v>
                </c:pt>
                <c:pt idx="164">
                  <c:v>May</c:v>
                </c:pt>
                <c:pt idx="165">
                  <c:v>June</c:v>
                </c:pt>
                <c:pt idx="166">
                  <c:v>July</c:v>
                </c:pt>
                <c:pt idx="167">
                  <c:v>Aug. 2014</c:v>
                </c:pt>
                <c:pt idx="168">
                  <c:v>Sept. 2014</c:v>
                </c:pt>
                <c:pt idx="169">
                  <c:v>Oct.</c:v>
                </c:pt>
                <c:pt idx="170">
                  <c:v>Nov.</c:v>
                </c:pt>
                <c:pt idx="171">
                  <c:v>Dec.</c:v>
                </c:pt>
                <c:pt idx="172">
                  <c:v>Jan. 2015</c:v>
                </c:pt>
                <c:pt idx="173">
                  <c:v>Feb.</c:v>
                </c:pt>
                <c:pt idx="174">
                  <c:v>March</c:v>
                </c:pt>
                <c:pt idx="175">
                  <c:v>April</c:v>
                </c:pt>
                <c:pt idx="176">
                  <c:v>May</c:v>
                </c:pt>
                <c:pt idx="177">
                  <c:v>June</c:v>
                </c:pt>
                <c:pt idx="178">
                  <c:v>July</c:v>
                </c:pt>
                <c:pt idx="179">
                  <c:v>Aug. 2015</c:v>
                </c:pt>
                <c:pt idx="180">
                  <c:v>Sept. 2015</c:v>
                </c:pt>
                <c:pt idx="181">
                  <c:v>Oct.</c:v>
                </c:pt>
                <c:pt idx="182">
                  <c:v>Nov.</c:v>
                </c:pt>
                <c:pt idx="183">
                  <c:v>Dec.</c:v>
                </c:pt>
                <c:pt idx="184">
                  <c:v>Jan. 2016</c:v>
                </c:pt>
                <c:pt idx="185">
                  <c:v>Feb.</c:v>
                </c:pt>
                <c:pt idx="186">
                  <c:v>March</c:v>
                </c:pt>
                <c:pt idx="187">
                  <c:v>April</c:v>
                </c:pt>
                <c:pt idx="188">
                  <c:v>May</c:v>
                </c:pt>
                <c:pt idx="189">
                  <c:v>June</c:v>
                </c:pt>
                <c:pt idx="190">
                  <c:v>July</c:v>
                </c:pt>
                <c:pt idx="191">
                  <c:v>Aug. 2016</c:v>
                </c:pt>
                <c:pt idx="192">
                  <c:v>Sept. 2016</c:v>
                </c:pt>
                <c:pt idx="193">
                  <c:v>Oct.</c:v>
                </c:pt>
                <c:pt idx="194">
                  <c:v>Nov.</c:v>
                </c:pt>
                <c:pt idx="195">
                  <c:v>Dec.</c:v>
                </c:pt>
                <c:pt idx="196">
                  <c:v>Jan. 2017</c:v>
                </c:pt>
                <c:pt idx="197">
                  <c:v>Feb.</c:v>
                </c:pt>
                <c:pt idx="198">
                  <c:v>March</c:v>
                </c:pt>
                <c:pt idx="199">
                  <c:v>April</c:v>
                </c:pt>
                <c:pt idx="200">
                  <c:v>May</c:v>
                </c:pt>
                <c:pt idx="201">
                  <c:v>June</c:v>
                </c:pt>
                <c:pt idx="202">
                  <c:v>July</c:v>
                </c:pt>
                <c:pt idx="203">
                  <c:v>Aug. 2017</c:v>
                </c:pt>
                <c:pt idx="204">
                  <c:v>Sept. 2017</c:v>
                </c:pt>
                <c:pt idx="205">
                  <c:v>Oct.</c:v>
                </c:pt>
                <c:pt idx="206">
                  <c:v>Nov.</c:v>
                </c:pt>
                <c:pt idx="207">
                  <c:v>Dec.</c:v>
                </c:pt>
                <c:pt idx="208">
                  <c:v>Jan. 2018</c:v>
                </c:pt>
                <c:pt idx="209">
                  <c:v>Feb.</c:v>
                </c:pt>
                <c:pt idx="210">
                  <c:v>March</c:v>
                </c:pt>
                <c:pt idx="211">
                  <c:v>April</c:v>
                </c:pt>
                <c:pt idx="212">
                  <c:v>May</c:v>
                </c:pt>
                <c:pt idx="213">
                  <c:v>June</c:v>
                </c:pt>
                <c:pt idx="214">
                  <c:v>July</c:v>
                </c:pt>
                <c:pt idx="215">
                  <c:v>Aug. 2018</c:v>
                </c:pt>
                <c:pt idx="216">
                  <c:v>Sept. 2018</c:v>
                </c:pt>
                <c:pt idx="217">
                  <c:v>Oct.</c:v>
                </c:pt>
                <c:pt idx="218">
                  <c:v>Nov.</c:v>
                </c:pt>
                <c:pt idx="219">
                  <c:v>Dec.</c:v>
                </c:pt>
                <c:pt idx="220">
                  <c:v>Jan. 2019</c:v>
                </c:pt>
                <c:pt idx="221">
                  <c:v>Feb.</c:v>
                </c:pt>
                <c:pt idx="222">
                  <c:v>March</c:v>
                </c:pt>
                <c:pt idx="223">
                  <c:v>April</c:v>
                </c:pt>
                <c:pt idx="224">
                  <c:v>May</c:v>
                </c:pt>
                <c:pt idx="225">
                  <c:v>June</c:v>
                </c:pt>
                <c:pt idx="226">
                  <c:v>July</c:v>
                </c:pt>
                <c:pt idx="227">
                  <c:v>Aug. 2019</c:v>
                </c:pt>
                <c:pt idx="228">
                  <c:v>Sept. 2019</c:v>
                </c:pt>
                <c:pt idx="229">
                  <c:v>Oct.</c:v>
                </c:pt>
                <c:pt idx="230">
                  <c:v>Nov.</c:v>
                </c:pt>
                <c:pt idx="231">
                  <c:v>Dec.</c:v>
                </c:pt>
                <c:pt idx="232">
                  <c:v>Jan. 2020</c:v>
                </c:pt>
                <c:pt idx="233">
                  <c:v>Feb.</c:v>
                </c:pt>
                <c:pt idx="234">
                  <c:v>March</c:v>
                </c:pt>
                <c:pt idx="235">
                  <c:v>April</c:v>
                </c:pt>
                <c:pt idx="236">
                  <c:v>May</c:v>
                </c:pt>
                <c:pt idx="237">
                  <c:v>June</c:v>
                </c:pt>
                <c:pt idx="238">
                  <c:v>July</c:v>
                </c:pt>
                <c:pt idx="239">
                  <c:v>Aug. 2020</c:v>
                </c:pt>
                <c:pt idx="240">
                  <c:v>Sept. 2020</c:v>
                </c:pt>
                <c:pt idx="241">
                  <c:v>Oct.</c:v>
                </c:pt>
                <c:pt idx="242">
                  <c:v>Nov.</c:v>
                </c:pt>
                <c:pt idx="243">
                  <c:v>Dec.</c:v>
                </c:pt>
                <c:pt idx="244">
                  <c:v>Jan. 2021</c:v>
                </c:pt>
                <c:pt idx="245">
                  <c:v>Feb.</c:v>
                </c:pt>
                <c:pt idx="246">
                  <c:v>March</c:v>
                </c:pt>
                <c:pt idx="247">
                  <c:v>April</c:v>
                </c:pt>
                <c:pt idx="248">
                  <c:v>May</c:v>
                </c:pt>
                <c:pt idx="249">
                  <c:v>June</c:v>
                </c:pt>
                <c:pt idx="250">
                  <c:v>July</c:v>
                </c:pt>
                <c:pt idx="251">
                  <c:v>Aug. 2021</c:v>
                </c:pt>
                <c:pt idx="252">
                  <c:v>Sept. 2021</c:v>
                </c:pt>
                <c:pt idx="253">
                  <c:v>Oct.</c:v>
                </c:pt>
                <c:pt idx="254">
                  <c:v>Nov.</c:v>
                </c:pt>
                <c:pt idx="255">
                  <c:v>Dec.</c:v>
                </c:pt>
                <c:pt idx="256">
                  <c:v>Jan. 2022</c:v>
                </c:pt>
                <c:pt idx="257">
                  <c:v>Feb.</c:v>
                </c:pt>
                <c:pt idx="258">
                  <c:v>March</c:v>
                </c:pt>
                <c:pt idx="259">
                  <c:v>April</c:v>
                </c:pt>
                <c:pt idx="260">
                  <c:v>May</c:v>
                </c:pt>
                <c:pt idx="261">
                  <c:v>June</c:v>
                </c:pt>
                <c:pt idx="262">
                  <c:v>July</c:v>
                </c:pt>
                <c:pt idx="263">
                  <c:v>Aug. 2022</c:v>
                </c:pt>
                <c:pt idx="264">
                  <c:v>Sept. 2022</c:v>
                </c:pt>
                <c:pt idx="265">
                  <c:v>Oct.</c:v>
                </c:pt>
                <c:pt idx="266">
                  <c:v>Nov.</c:v>
                </c:pt>
                <c:pt idx="267">
                  <c:v>Dec.</c:v>
                </c:pt>
                <c:pt idx="268">
                  <c:v>Jan. 2023</c:v>
                </c:pt>
                <c:pt idx="269">
                  <c:v>Feb.</c:v>
                </c:pt>
                <c:pt idx="270">
                  <c:v>March</c:v>
                </c:pt>
                <c:pt idx="271">
                  <c:v>April</c:v>
                </c:pt>
                <c:pt idx="272">
                  <c:v>May</c:v>
                </c:pt>
                <c:pt idx="273">
                  <c:v>June</c:v>
                </c:pt>
                <c:pt idx="274">
                  <c:v>July</c:v>
                </c:pt>
                <c:pt idx="275">
                  <c:v>Aug. 2023</c:v>
                </c:pt>
              </c:strCache>
            </c:strRef>
          </c:cat>
          <c:val>
            <c:numRef>
              <c:f>'Monthly Profitability'!$K$6:$K$281</c:f>
              <c:numCache>
                <c:formatCode>_("$"* #,##0.00_);_("$"* \(#,##0.00\);_("$"* "-"??_);_(@_)</c:formatCode>
                <c:ptCount val="276"/>
                <c:pt idx="0">
                  <c:v>6.9444444444233255E-5</c:v>
                </c:pt>
                <c:pt idx="1">
                  <c:v>0.20006944444444397</c:v>
                </c:pt>
                <c:pt idx="2">
                  <c:v>0.37006944444444434</c:v>
                </c:pt>
                <c:pt idx="3">
                  <c:v>0.43006944444444395</c:v>
                </c:pt>
                <c:pt idx="4">
                  <c:v>0.40006944444444414</c:v>
                </c:pt>
                <c:pt idx="5">
                  <c:v>0.41006944444444438</c:v>
                </c:pt>
                <c:pt idx="6">
                  <c:v>0.42006944444444416</c:v>
                </c:pt>
                <c:pt idx="7">
                  <c:v>0.37006944444444434</c:v>
                </c:pt>
                <c:pt idx="8">
                  <c:v>0.26006944444444402</c:v>
                </c:pt>
                <c:pt idx="9">
                  <c:v>0.20006944444444397</c:v>
                </c:pt>
                <c:pt idx="10">
                  <c:v>0.3300694444444443</c:v>
                </c:pt>
                <c:pt idx="11">
                  <c:v>0.37006944444444434</c:v>
                </c:pt>
                <c:pt idx="12">
                  <c:v>0.17931506849315038</c:v>
                </c:pt>
                <c:pt idx="13">
                  <c:v>0.14931506849315057</c:v>
                </c:pt>
                <c:pt idx="14">
                  <c:v>0.16931506849315059</c:v>
                </c:pt>
                <c:pt idx="15">
                  <c:v>0.27931506849315046</c:v>
                </c:pt>
                <c:pt idx="16">
                  <c:v>0.24931506849315066</c:v>
                </c:pt>
                <c:pt idx="17">
                  <c:v>0.22931506849315064</c:v>
                </c:pt>
                <c:pt idx="18">
                  <c:v>0.25931506849315045</c:v>
                </c:pt>
                <c:pt idx="19">
                  <c:v>0.22931506849315064</c:v>
                </c:pt>
                <c:pt idx="20">
                  <c:v>0.20931506849315062</c:v>
                </c:pt>
                <c:pt idx="21">
                  <c:v>0.24931506849315066</c:v>
                </c:pt>
                <c:pt idx="22">
                  <c:v>0.39931506849315013</c:v>
                </c:pt>
                <c:pt idx="23">
                  <c:v>0.63931506849315034</c:v>
                </c:pt>
                <c:pt idx="24">
                  <c:v>0.8825460122699389</c:v>
                </c:pt>
                <c:pt idx="25">
                  <c:v>0.70254601226993874</c:v>
                </c:pt>
                <c:pt idx="26">
                  <c:v>0.67254601226993893</c:v>
                </c:pt>
                <c:pt idx="27">
                  <c:v>0.67254601226993893</c:v>
                </c:pt>
                <c:pt idx="28">
                  <c:v>0.64254601226993868</c:v>
                </c:pt>
                <c:pt idx="29">
                  <c:v>0.68254601226993872</c:v>
                </c:pt>
                <c:pt idx="30">
                  <c:v>0.68254601226993872</c:v>
                </c:pt>
                <c:pt idx="31">
                  <c:v>0.71254601226993852</c:v>
                </c:pt>
                <c:pt idx="32">
                  <c:v>0.76254601226993879</c:v>
                </c:pt>
                <c:pt idx="33">
                  <c:v>0.72254601226993875</c:v>
                </c:pt>
                <c:pt idx="34">
                  <c:v>0.54254601226993859</c:v>
                </c:pt>
                <c:pt idx="35">
                  <c:v>0.49254601226993877</c:v>
                </c:pt>
                <c:pt idx="36">
                  <c:v>0.48251592356687922</c:v>
                </c:pt>
                <c:pt idx="37">
                  <c:v>0.41251592356687894</c:v>
                </c:pt>
                <c:pt idx="38">
                  <c:v>0.51251592356687903</c:v>
                </c:pt>
                <c:pt idx="39">
                  <c:v>0.63251592356687913</c:v>
                </c:pt>
                <c:pt idx="40">
                  <c:v>0.69251592356687919</c:v>
                </c:pt>
                <c:pt idx="41">
                  <c:v>0.91251592356687894</c:v>
                </c:pt>
                <c:pt idx="42">
                  <c:v>1.032515923566879</c:v>
                </c:pt>
                <c:pt idx="43">
                  <c:v>1.1525159235668792</c:v>
                </c:pt>
                <c:pt idx="44">
                  <c:v>1.1625159235668789</c:v>
                </c:pt>
                <c:pt idx="45">
                  <c:v>1.1325159235668791</c:v>
                </c:pt>
                <c:pt idx="46">
                  <c:v>0.8425159235668791</c:v>
                </c:pt>
                <c:pt idx="47">
                  <c:v>0.5925159235668791</c:v>
                </c:pt>
                <c:pt idx="48">
                  <c:v>0.62729281767955802</c:v>
                </c:pt>
                <c:pt idx="49">
                  <c:v>0.64729281767955804</c:v>
                </c:pt>
                <c:pt idx="50">
                  <c:v>0.4872928176795579</c:v>
                </c:pt>
                <c:pt idx="51">
                  <c:v>0.47729281767955811</c:v>
                </c:pt>
                <c:pt idx="52">
                  <c:v>0.52729281767955793</c:v>
                </c:pt>
                <c:pt idx="53">
                  <c:v>0.36729281767955779</c:v>
                </c:pt>
                <c:pt idx="54">
                  <c:v>0.46729281767955788</c:v>
                </c:pt>
                <c:pt idx="55">
                  <c:v>0.43729281767955808</c:v>
                </c:pt>
                <c:pt idx="56">
                  <c:v>0.40729281767955783</c:v>
                </c:pt>
                <c:pt idx="57">
                  <c:v>0.43729281767955808</c:v>
                </c:pt>
                <c:pt idx="58">
                  <c:v>0.4872928176795579</c:v>
                </c:pt>
                <c:pt idx="59">
                  <c:v>0.3272928176795582</c:v>
                </c:pt>
                <c:pt idx="60">
                  <c:v>0.17381502890173417</c:v>
                </c:pt>
                <c:pt idx="61">
                  <c:v>0.14381502890173437</c:v>
                </c:pt>
                <c:pt idx="62">
                  <c:v>0.10381502890173433</c:v>
                </c:pt>
                <c:pt idx="63">
                  <c:v>0.23381502890173467</c:v>
                </c:pt>
                <c:pt idx="64">
                  <c:v>0.23381502890173467</c:v>
                </c:pt>
                <c:pt idx="65">
                  <c:v>0.31381502890173429</c:v>
                </c:pt>
                <c:pt idx="66">
                  <c:v>0.38381502890173413</c:v>
                </c:pt>
                <c:pt idx="67">
                  <c:v>0.4038150289017346</c:v>
                </c:pt>
                <c:pt idx="68">
                  <c:v>0.44381502890173463</c:v>
                </c:pt>
                <c:pt idx="69">
                  <c:v>0.47381502890173399</c:v>
                </c:pt>
                <c:pt idx="70">
                  <c:v>0.45381502890173442</c:v>
                </c:pt>
                <c:pt idx="71">
                  <c:v>0.4038150289017346</c:v>
                </c:pt>
                <c:pt idx="72">
                  <c:v>0.16493975903614455</c:v>
                </c:pt>
                <c:pt idx="73">
                  <c:v>0.51493975903614464</c:v>
                </c:pt>
                <c:pt idx="74">
                  <c:v>0.92493975903614434</c:v>
                </c:pt>
                <c:pt idx="75">
                  <c:v>1.1149397590361443</c:v>
                </c:pt>
                <c:pt idx="76">
                  <c:v>1.1249397590361445</c:v>
                </c:pt>
                <c:pt idx="77">
                  <c:v>1.5449397590361444</c:v>
                </c:pt>
                <c:pt idx="78">
                  <c:v>1.4249397590361443</c:v>
                </c:pt>
                <c:pt idx="79">
                  <c:v>1.4749397590361446</c:v>
                </c:pt>
                <c:pt idx="80">
                  <c:v>1.6149397590361443</c:v>
                </c:pt>
                <c:pt idx="81">
                  <c:v>1.5249397590361444</c:v>
                </c:pt>
                <c:pt idx="82">
                  <c:v>1.3749397590361445</c:v>
                </c:pt>
                <c:pt idx="83">
                  <c:v>1.3449397590361443</c:v>
                </c:pt>
                <c:pt idx="84">
                  <c:v>1.2489473684210526</c:v>
                </c:pt>
                <c:pt idx="85">
                  <c:v>1.2689473684210526</c:v>
                </c:pt>
                <c:pt idx="86">
                  <c:v>1.4489473684210528</c:v>
                </c:pt>
                <c:pt idx="87">
                  <c:v>1.7589473684210528</c:v>
                </c:pt>
                <c:pt idx="88">
                  <c:v>1.9789473684210521</c:v>
                </c:pt>
                <c:pt idx="89">
                  <c:v>2.5189473684210522</c:v>
                </c:pt>
                <c:pt idx="90">
                  <c:v>2.6289473684210525</c:v>
                </c:pt>
                <c:pt idx="91">
                  <c:v>3.0289473684210519</c:v>
                </c:pt>
                <c:pt idx="92">
                  <c:v>3.0889473684210524</c:v>
                </c:pt>
                <c:pt idx="93">
                  <c:v>3.4289473684210523</c:v>
                </c:pt>
                <c:pt idx="94">
                  <c:v>3.2589473684210524</c:v>
                </c:pt>
                <c:pt idx="95">
                  <c:v>3.358947368421052</c:v>
                </c:pt>
                <c:pt idx="96">
                  <c:v>2.8038011695906433</c:v>
                </c:pt>
                <c:pt idx="97">
                  <c:v>2.1238011695906436</c:v>
                </c:pt>
                <c:pt idx="98">
                  <c:v>1.9938011695906428</c:v>
                </c:pt>
                <c:pt idx="99">
                  <c:v>1.8538011695906431</c:v>
                </c:pt>
                <c:pt idx="100">
                  <c:v>2.0838011695906435</c:v>
                </c:pt>
                <c:pt idx="101">
                  <c:v>1.6038011695906431</c:v>
                </c:pt>
                <c:pt idx="102">
                  <c:v>1.6238011695906436</c:v>
                </c:pt>
                <c:pt idx="103">
                  <c:v>1.5738011695906438</c:v>
                </c:pt>
                <c:pt idx="104">
                  <c:v>1.7038011695906428</c:v>
                </c:pt>
                <c:pt idx="105">
                  <c:v>1.6838011695906432</c:v>
                </c:pt>
                <c:pt idx="106">
                  <c:v>1.2938011695906435</c:v>
                </c:pt>
                <c:pt idx="107">
                  <c:v>0.94380116959064342</c:v>
                </c:pt>
                <c:pt idx="108">
                  <c:v>0.26278846153846125</c:v>
                </c:pt>
                <c:pt idx="109">
                  <c:v>0.71278846153846143</c:v>
                </c:pt>
                <c:pt idx="110">
                  <c:v>0.75278846153846146</c:v>
                </c:pt>
                <c:pt idx="111">
                  <c:v>0.71278846153846143</c:v>
                </c:pt>
                <c:pt idx="112">
                  <c:v>0.79278846153846105</c:v>
                </c:pt>
                <c:pt idx="113">
                  <c:v>0.69278846153846141</c:v>
                </c:pt>
                <c:pt idx="114">
                  <c:v>0.64278846153846114</c:v>
                </c:pt>
                <c:pt idx="115">
                  <c:v>0.49278846153846123</c:v>
                </c:pt>
                <c:pt idx="116">
                  <c:v>0.55278846153846128</c:v>
                </c:pt>
                <c:pt idx="117">
                  <c:v>0.4527884615384612</c:v>
                </c:pt>
                <c:pt idx="118">
                  <c:v>0.53278846153846127</c:v>
                </c:pt>
                <c:pt idx="119">
                  <c:v>0.64278846153846114</c:v>
                </c:pt>
                <c:pt idx="120">
                  <c:v>1.4939696969696969</c:v>
                </c:pt>
                <c:pt idx="121">
                  <c:v>1.7639696969696974</c:v>
                </c:pt>
                <c:pt idx="122">
                  <c:v>2.0939696969696975</c:v>
                </c:pt>
                <c:pt idx="123">
                  <c:v>2.3339696969696968</c:v>
                </c:pt>
                <c:pt idx="124">
                  <c:v>2.5539696969696974</c:v>
                </c:pt>
                <c:pt idx="125">
                  <c:v>3.073969696969697</c:v>
                </c:pt>
                <c:pt idx="126">
                  <c:v>2.8039696969696974</c:v>
                </c:pt>
                <c:pt idx="127">
                  <c:v>3.6839696969696973</c:v>
                </c:pt>
                <c:pt idx="128">
                  <c:v>3.7339696969696972</c:v>
                </c:pt>
                <c:pt idx="129">
                  <c:v>3.783969696969697</c:v>
                </c:pt>
                <c:pt idx="130">
                  <c:v>3.6739696969696976</c:v>
                </c:pt>
                <c:pt idx="131">
                  <c:v>4.323969696969697</c:v>
                </c:pt>
                <c:pt idx="132">
                  <c:v>3.8495639534883721</c:v>
                </c:pt>
                <c:pt idx="133">
                  <c:v>2.8695639534883726</c:v>
                </c:pt>
                <c:pt idx="134">
                  <c:v>2.9695639534883722</c:v>
                </c:pt>
                <c:pt idx="135">
                  <c:v>2.9995639534883725</c:v>
                </c:pt>
                <c:pt idx="136">
                  <c:v>3.2095639534883724</c:v>
                </c:pt>
                <c:pt idx="137">
                  <c:v>3.4295639534883722</c:v>
                </c:pt>
                <c:pt idx="138">
                  <c:v>3.4495639534883726</c:v>
                </c:pt>
                <c:pt idx="139">
                  <c:v>3.4495639534883726</c:v>
                </c:pt>
                <c:pt idx="140">
                  <c:v>3.5295639534883718</c:v>
                </c:pt>
                <c:pt idx="141">
                  <c:v>3.5895639534883723</c:v>
                </c:pt>
                <c:pt idx="142">
                  <c:v>4.3895639534883717</c:v>
                </c:pt>
                <c:pt idx="143">
                  <c:v>5.1095639534883723</c:v>
                </c:pt>
                <c:pt idx="144">
                  <c:v>3.1235583941605842</c:v>
                </c:pt>
                <c:pt idx="145">
                  <c:v>3.1035583941605847</c:v>
                </c:pt>
                <c:pt idx="146">
                  <c:v>3.3135583941605846</c:v>
                </c:pt>
                <c:pt idx="147">
                  <c:v>3.2035583941605843</c:v>
                </c:pt>
                <c:pt idx="148">
                  <c:v>3.343558394160584</c:v>
                </c:pt>
                <c:pt idx="149">
                  <c:v>3.2935583941605842</c:v>
                </c:pt>
                <c:pt idx="150">
                  <c:v>3.4135583941605843</c:v>
                </c:pt>
                <c:pt idx="151">
                  <c:v>3.383558394160584</c:v>
                </c:pt>
                <c:pt idx="152">
                  <c:v>3.3335583941605842</c:v>
                </c:pt>
                <c:pt idx="153">
                  <c:v>3.3735583941605842</c:v>
                </c:pt>
                <c:pt idx="154">
                  <c:v>3.1935583941605845</c:v>
                </c:pt>
                <c:pt idx="155">
                  <c:v>2.6035583941605847</c:v>
                </c:pt>
                <c:pt idx="156">
                  <c:v>2.4754512195121956</c:v>
                </c:pt>
                <c:pt idx="157">
                  <c:v>1.4554512195121951</c:v>
                </c:pt>
                <c:pt idx="158">
                  <c:v>1.2454512195121952</c:v>
                </c:pt>
                <c:pt idx="159">
                  <c:v>1.1354512195121957</c:v>
                </c:pt>
                <c:pt idx="160">
                  <c:v>1.2454512195121952</c:v>
                </c:pt>
                <c:pt idx="161">
                  <c:v>1.2454512195121952</c:v>
                </c:pt>
                <c:pt idx="162">
                  <c:v>1.3654512195121953</c:v>
                </c:pt>
                <c:pt idx="163">
                  <c:v>1.5754512195121952</c:v>
                </c:pt>
                <c:pt idx="164">
                  <c:v>1.5254512195121954</c:v>
                </c:pt>
                <c:pt idx="165">
                  <c:v>1.3054512195121957</c:v>
                </c:pt>
                <c:pt idx="166">
                  <c:v>0.87545121951219507</c:v>
                </c:pt>
                <c:pt idx="167">
                  <c:v>0.42545121951219533</c:v>
                </c:pt>
                <c:pt idx="168">
                  <c:v>0.80088483146067402</c:v>
                </c:pt>
                <c:pt idx="169">
                  <c:v>0.91088483146067434</c:v>
                </c:pt>
                <c:pt idx="170">
                  <c:v>0.92088483146067412</c:v>
                </c:pt>
                <c:pt idx="171">
                  <c:v>1.0808848314606743</c:v>
                </c:pt>
                <c:pt idx="172">
                  <c:v>1.1508848314606737</c:v>
                </c:pt>
                <c:pt idx="173">
                  <c:v>1.0908848314606741</c:v>
                </c:pt>
                <c:pt idx="174">
                  <c:v>1.1208848314606743</c:v>
                </c:pt>
                <c:pt idx="175">
                  <c:v>1.0308848314606744</c:v>
                </c:pt>
                <c:pt idx="176">
                  <c:v>0.90088483146067411</c:v>
                </c:pt>
                <c:pt idx="177">
                  <c:v>0.8708848314606743</c:v>
                </c:pt>
                <c:pt idx="178">
                  <c:v>1.0708848314606736</c:v>
                </c:pt>
                <c:pt idx="179">
                  <c:v>0.96088483146067416</c:v>
                </c:pt>
                <c:pt idx="180">
                  <c:v>0.93635416666666638</c:v>
                </c:pt>
                <c:pt idx="181">
                  <c:v>0.94635416666666661</c:v>
                </c:pt>
                <c:pt idx="182">
                  <c:v>0.89635416666666634</c:v>
                </c:pt>
                <c:pt idx="183">
                  <c:v>0.89635416666666634</c:v>
                </c:pt>
                <c:pt idx="184">
                  <c:v>0.91635416666666636</c:v>
                </c:pt>
                <c:pt idx="185">
                  <c:v>0.84635416666666652</c:v>
                </c:pt>
                <c:pt idx="186">
                  <c:v>0.8263541666666665</c:v>
                </c:pt>
                <c:pt idx="187">
                  <c:v>0.88635416666666655</c:v>
                </c:pt>
                <c:pt idx="188">
                  <c:v>0.96635416666666663</c:v>
                </c:pt>
                <c:pt idx="189">
                  <c:v>1.1163541666666665</c:v>
                </c:pt>
                <c:pt idx="190">
                  <c:v>0.91635416666666636</c:v>
                </c:pt>
                <c:pt idx="191">
                  <c:v>0.44635416666666661</c:v>
                </c:pt>
                <c:pt idx="192">
                  <c:v>0.58562561576354666</c:v>
                </c:pt>
                <c:pt idx="193">
                  <c:v>0.80562561576354641</c:v>
                </c:pt>
                <c:pt idx="194">
                  <c:v>0.70562561576354677</c:v>
                </c:pt>
                <c:pt idx="195">
                  <c:v>0.77562561576354661</c:v>
                </c:pt>
                <c:pt idx="196">
                  <c:v>0.84562561576354645</c:v>
                </c:pt>
                <c:pt idx="197">
                  <c:v>0.89562561576354671</c:v>
                </c:pt>
                <c:pt idx="198">
                  <c:v>0.93562561576354675</c:v>
                </c:pt>
                <c:pt idx="199">
                  <c:v>0.84562561576354645</c:v>
                </c:pt>
                <c:pt idx="200">
                  <c:v>0.89562561576354671</c:v>
                </c:pt>
                <c:pt idx="201">
                  <c:v>0.85562561576354668</c:v>
                </c:pt>
                <c:pt idx="202">
                  <c:v>0.9056256157635465</c:v>
                </c:pt>
                <c:pt idx="203">
                  <c:v>0.69562561576354653</c:v>
                </c:pt>
                <c:pt idx="204">
                  <c:v>0.82200495049504951</c:v>
                </c:pt>
                <c:pt idx="205">
                  <c:v>0.84200495049504953</c:v>
                </c:pt>
                <c:pt idx="206">
                  <c:v>0.75200495049504967</c:v>
                </c:pt>
                <c:pt idx="207">
                  <c:v>0.81200495049504973</c:v>
                </c:pt>
                <c:pt idx="208">
                  <c:v>0.85200495049504976</c:v>
                </c:pt>
                <c:pt idx="209">
                  <c:v>0.94200495049504962</c:v>
                </c:pt>
                <c:pt idx="210">
                  <c:v>1.0420049504950497</c:v>
                </c:pt>
                <c:pt idx="211">
                  <c:v>1.1320049504950496</c:v>
                </c:pt>
                <c:pt idx="212">
                  <c:v>1.1820049504950494</c:v>
                </c:pt>
                <c:pt idx="213">
                  <c:v>1.1520049504950496</c:v>
                </c:pt>
                <c:pt idx="214">
                  <c:v>1.0220049504950497</c:v>
                </c:pt>
                <c:pt idx="215">
                  <c:v>0.88200495049504957</c:v>
                </c:pt>
                <c:pt idx="216">
                  <c:v>0.88933673469387786</c:v>
                </c:pt>
                <c:pt idx="217">
                  <c:v>0.99933673469387774</c:v>
                </c:pt>
                <c:pt idx="218">
                  <c:v>0.99933673469387774</c:v>
                </c:pt>
                <c:pt idx="219">
                  <c:v>1.1193367346938778</c:v>
                </c:pt>
                <c:pt idx="220">
                  <c:v>1.1193367346938778</c:v>
                </c:pt>
                <c:pt idx="221">
                  <c:v>1.1393367346938779</c:v>
                </c:pt>
                <c:pt idx="222">
                  <c:v>1.1693367346938777</c:v>
                </c:pt>
                <c:pt idx="223">
                  <c:v>1.1093367346938776</c:v>
                </c:pt>
                <c:pt idx="224">
                  <c:v>1.1893367346938777</c:v>
                </c:pt>
                <c:pt idx="225">
                  <c:v>1.549336734693878</c:v>
                </c:pt>
                <c:pt idx="226">
                  <c:v>1.7093367346938777</c:v>
                </c:pt>
                <c:pt idx="227">
                  <c:v>1.509336734693878</c:v>
                </c:pt>
                <c:pt idx="228">
                  <c:v>1.5043535353535349</c:v>
                </c:pt>
                <c:pt idx="229">
                  <c:v>1.5743535353535352</c:v>
                </c:pt>
                <c:pt idx="230">
                  <c:v>1.4243535353535348</c:v>
                </c:pt>
                <c:pt idx="231">
                  <c:v>1.4843535353535353</c:v>
                </c:pt>
                <c:pt idx="232">
                  <c:v>1.5643535353535354</c:v>
                </c:pt>
                <c:pt idx="233">
                  <c:v>1.5243535353535353</c:v>
                </c:pt>
                <c:pt idx="234">
                  <c:v>1.4243535353535348</c:v>
                </c:pt>
                <c:pt idx="235">
                  <c:v>1.0643535353535349</c:v>
                </c:pt>
                <c:pt idx="236">
                  <c:v>0.90435353535353524</c:v>
                </c:pt>
                <c:pt idx="237">
                  <c:v>0.89435353535353501</c:v>
                </c:pt>
                <c:pt idx="238">
                  <c:v>0.92435353535353526</c:v>
                </c:pt>
                <c:pt idx="239">
                  <c:v>0.86435353535353521</c:v>
                </c:pt>
                <c:pt idx="240">
                  <c:v>0.86916949152542422</c:v>
                </c:pt>
                <c:pt idx="241">
                  <c:v>1.089169491525424</c:v>
                </c:pt>
                <c:pt idx="242">
                  <c:v>1.2991694915254235</c:v>
                </c:pt>
                <c:pt idx="243">
                  <c:v>1.5291694915254239</c:v>
                </c:pt>
                <c:pt idx="244">
                  <c:v>1.8791694915254245</c:v>
                </c:pt>
                <c:pt idx="245">
                  <c:v>2.3491694915254242</c:v>
                </c:pt>
                <c:pt idx="246">
                  <c:v>2.3691694915254238</c:v>
                </c:pt>
                <c:pt idx="247">
                  <c:v>2.8291694915254237</c:v>
                </c:pt>
                <c:pt idx="248">
                  <c:v>3.5091694915254243</c:v>
                </c:pt>
                <c:pt idx="249">
                  <c:v>3.6691694915254245</c:v>
                </c:pt>
                <c:pt idx="250">
                  <c:v>3.6991694915254238</c:v>
                </c:pt>
                <c:pt idx="251">
                  <c:v>3.859169491525424</c:v>
                </c:pt>
                <c:pt idx="252">
                  <c:v>3.0446078431372552</c:v>
                </c:pt>
                <c:pt idx="253">
                  <c:v>2.4346078431372549</c:v>
                </c:pt>
                <c:pt idx="254">
                  <c:v>2.6446078431372557</c:v>
                </c:pt>
                <c:pt idx="255">
                  <c:v>2.9546078431372553</c:v>
                </c:pt>
                <c:pt idx="256">
                  <c:v>3.1146078431372555</c:v>
                </c:pt>
                <c:pt idx="257">
                  <c:v>3.5246078431372556</c:v>
                </c:pt>
                <c:pt idx="258">
                  <c:v>4.0046078431372552</c:v>
                </c:pt>
                <c:pt idx="259">
                  <c:v>4.5346078431372554</c:v>
                </c:pt>
                <c:pt idx="260">
                  <c:v>4.7546078431372552</c:v>
                </c:pt>
                <c:pt idx="261">
                  <c:v>4.8946078431372557</c:v>
                </c:pt>
                <c:pt idx="262">
                  <c:v>4.8546078431372557</c:v>
                </c:pt>
                <c:pt idx="263">
                  <c:v>4.8146078431372556</c:v>
                </c:pt>
                <c:pt idx="264">
                  <c:v>4.0029000000000003</c:v>
                </c:pt>
                <c:pt idx="265">
                  <c:v>3.1129000000000002</c:v>
                </c:pt>
                <c:pt idx="266">
                  <c:v>3.0829</c:v>
                </c:pt>
                <c:pt idx="267">
                  <c:v>3.2729000000000004</c:v>
                </c:pt>
                <c:pt idx="268">
                  <c:v>3.3229000000000002</c:v>
                </c:pt>
                <c:pt idx="269">
                  <c:v>3.4129</c:v>
                </c:pt>
                <c:pt idx="270">
                  <c:v>3.2829000000000002</c:v>
                </c:pt>
              </c:numCache>
            </c:numRef>
          </c:val>
          <c:smooth val="0"/>
          <c:extLst>
            <c:ext xmlns:c16="http://schemas.microsoft.com/office/drawing/2014/chart" uri="{C3380CC4-5D6E-409C-BE32-E72D297353CC}">
              <c16:uniqueId val="{00000002-4129-4DDC-B4B0-9CE56211F8C4}"/>
            </c:ext>
          </c:extLst>
        </c:ser>
        <c:dLbls>
          <c:showLegendKey val="0"/>
          <c:showVal val="0"/>
          <c:showCatName val="0"/>
          <c:showSerName val="0"/>
          <c:showPercent val="0"/>
          <c:showBubbleSize val="0"/>
        </c:dLbls>
        <c:smooth val="0"/>
        <c:axId val="419726688"/>
        <c:axId val="419728256"/>
      </c:lineChart>
      <c:catAx>
        <c:axId val="419726688"/>
        <c:scaling>
          <c:orientation val="minMax"/>
        </c:scaling>
        <c:delete val="0"/>
        <c:axPos val="b"/>
        <c:numFmt formatCode="General" sourceLinked="1"/>
        <c:majorTickMark val="out"/>
        <c:minorTickMark val="none"/>
        <c:tickLblPos val="nextTo"/>
        <c:txPr>
          <a:bodyPr rot="3000000" vert="horz"/>
          <a:lstStyle/>
          <a:p>
            <a:pPr>
              <a:defRPr sz="1400" b="0" i="0" u="none" strike="noStrike" baseline="0">
                <a:solidFill>
                  <a:srgbClr val="000000"/>
                </a:solidFill>
                <a:latin typeface="Calibri"/>
                <a:ea typeface="Calibri"/>
                <a:cs typeface="Calibri"/>
              </a:defRPr>
            </a:pPr>
            <a:endParaRPr lang="en-US"/>
          </a:p>
        </c:txPr>
        <c:crossAx val="419728256"/>
        <c:crosses val="autoZero"/>
        <c:auto val="1"/>
        <c:lblAlgn val="ctr"/>
        <c:lblOffset val="100"/>
        <c:tickLblSkip val="12"/>
        <c:noMultiLvlLbl val="0"/>
      </c:catAx>
      <c:valAx>
        <c:axId val="419728256"/>
        <c:scaling>
          <c:orientation val="minMax"/>
        </c:scaling>
        <c:delete val="0"/>
        <c:axPos val="l"/>
        <c:majorGridlines/>
        <c:title>
          <c:tx>
            <c:rich>
              <a:bodyPr/>
              <a:lstStyle/>
              <a:p>
                <a:pPr>
                  <a:defRPr sz="1800" b="0" i="0" u="none" strike="noStrike" baseline="0">
                    <a:solidFill>
                      <a:srgbClr val="000000"/>
                    </a:solidFill>
                    <a:latin typeface="Calibri"/>
                    <a:ea typeface="Calibri"/>
                    <a:cs typeface="Calibri"/>
                  </a:defRPr>
                </a:pPr>
                <a:r>
                  <a:rPr lang="en-US" sz="1800" b="0"/>
                  <a:t>$ per bushel</a:t>
                </a:r>
              </a:p>
            </c:rich>
          </c:tx>
          <c:layout>
            <c:manualLayout>
              <c:xMode val="edge"/>
              <c:yMode val="edge"/>
              <c:x val="1.6976078701092399E-3"/>
              <c:y val="0.28296934579336003"/>
            </c:manualLayout>
          </c:layout>
          <c:overlay val="0"/>
        </c:title>
        <c:numFmt formatCode="_(&quot;$&quot;* #,##0.00_);_(&quot;$&quot;* \(#,##0.00\);_(&quot;$&quot;* &quot;-&quot;??_);_(@_)" sourceLinked="1"/>
        <c:majorTickMark val="out"/>
        <c:minorTickMark val="none"/>
        <c:tickLblPos val="nextTo"/>
        <c:txPr>
          <a:bodyPr rot="0" vert="horz"/>
          <a:lstStyle/>
          <a:p>
            <a:pPr>
              <a:defRPr sz="1600" b="0" i="0" u="none" strike="noStrike" baseline="0">
                <a:solidFill>
                  <a:srgbClr val="000000"/>
                </a:solidFill>
                <a:latin typeface="Calibri"/>
                <a:ea typeface="Calibri"/>
                <a:cs typeface="Calibri"/>
              </a:defRPr>
            </a:pPr>
            <a:endParaRPr lang="en-US"/>
          </a:p>
        </c:txPr>
        <c:crossAx val="419726688"/>
        <c:crosses val="autoZero"/>
        <c:crossBetween val="between"/>
      </c:valAx>
    </c:plotArea>
    <c:legend>
      <c:legendPos val="b"/>
      <c:legendEntry>
        <c:idx val="2"/>
        <c:txPr>
          <a:bodyPr/>
          <a:lstStyle/>
          <a:p>
            <a:pPr>
              <a:defRPr sz="1800" b="0" i="0" u="none" strike="noStrike" baseline="0">
                <a:solidFill>
                  <a:srgbClr val="000000"/>
                </a:solidFill>
                <a:latin typeface="Calibri"/>
                <a:ea typeface="Calibri"/>
                <a:cs typeface="Calibri"/>
              </a:defRPr>
            </a:pPr>
            <a:endParaRPr lang="en-US"/>
          </a:p>
        </c:txPr>
      </c:legendEntry>
      <c:layout>
        <c:manualLayout>
          <c:xMode val="edge"/>
          <c:yMode val="edge"/>
          <c:x val="0.181237085493242"/>
          <c:y val="0.92951919112754799"/>
          <c:w val="0.64830284610878097"/>
          <c:h val="7.0480808872452394E-2"/>
        </c:manualLayout>
      </c:layout>
      <c:overlay val="0"/>
      <c:txPr>
        <a:bodyPr/>
        <a:lstStyle/>
        <a:p>
          <a:pPr>
            <a:defRPr sz="1800" b="0" i="0" u="none" strike="noStrike" baseline="0">
              <a:solidFill>
                <a:srgbClr val="000000"/>
              </a:solidFill>
              <a:latin typeface="Calibri"/>
              <a:ea typeface="Calibri"/>
              <a:cs typeface="Calibri"/>
            </a:defRPr>
          </a:pPr>
          <a:endParaRPr lang="en-US"/>
        </a:p>
      </c:txPr>
    </c:legend>
    <c:plotVisOnly val="1"/>
    <c:dispBlanksAs val="gap"/>
    <c:showDLblsOverMax val="0"/>
  </c:chart>
  <c:spPr>
    <a:ln>
      <a:noFill/>
    </a:ln>
  </c:spPr>
  <c:txPr>
    <a:bodyPr/>
    <a:lstStyle/>
    <a:p>
      <a:pPr>
        <a:defRPr sz="1400" b="0" i="0" u="none" strike="noStrike" baseline="0">
          <a:solidFill>
            <a:srgbClr val="000000"/>
          </a:solidFill>
          <a:latin typeface="Calibri"/>
          <a:ea typeface="Calibri"/>
          <a:cs typeface="Calibri"/>
        </a:defRPr>
      </a:pPr>
      <a:endParaRPr lang="en-US"/>
    </a:p>
  </c:txPr>
  <c:printSettings>
    <c:headerFooter/>
    <c:pageMargins b="0.750000000000004" l="0.70000000000000095" r="0.70000000000000095" t="0.750000000000004"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rotection>
    <c:chartObject val="0"/>
    <c:data val="0"/>
    <c:formatting val="0"/>
    <c:selection val="0"/>
    <c:userInterface val="0"/>
  </c:protection>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Landowner Farmer Returns</a:t>
            </a:r>
          </a:p>
          <a:p>
            <a:pPr>
              <a:defRPr/>
            </a:pPr>
            <a:r>
              <a:rPr lang="en-US" sz="1400" b="0"/>
              <a:t>(per crop year per</a:t>
            </a:r>
            <a:r>
              <a:rPr lang="en-US" sz="1400" b="0" baseline="0"/>
              <a:t> acre)</a:t>
            </a:r>
            <a:endParaRPr lang="en-US" sz="1400" b="0"/>
          </a:p>
        </c:rich>
      </c:tx>
      <c:layout>
        <c:manualLayout>
          <c:xMode val="edge"/>
          <c:yMode val="edge"/>
          <c:x val="0.14859233869587801"/>
          <c:y val="0.5029013539651839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269009127118899"/>
          <c:y val="0.60644582870081298"/>
          <c:w val="0.39002087627712501"/>
          <c:h val="0.261473979195541"/>
        </c:manualLayout>
      </c:layout>
      <c:barChart>
        <c:barDir val="col"/>
        <c:grouping val="clustered"/>
        <c:varyColors val="0"/>
        <c:dLbls>
          <c:showLegendKey val="0"/>
          <c:showVal val="0"/>
          <c:showCatName val="0"/>
          <c:showSerName val="0"/>
          <c:showPercent val="0"/>
          <c:showBubbleSize val="0"/>
        </c:dLbls>
        <c:gapWidth val="100"/>
        <c:overlap val="-24"/>
        <c:axId val="419724728"/>
        <c:axId val="419731000"/>
      </c:barChart>
      <c:catAx>
        <c:axId val="4197247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i" panose="020F0502020204030204" pitchFamily="34" charset="0"/>
                <a:ea typeface="+mn-ea"/>
                <a:cs typeface="+mn-cs"/>
              </a:defRPr>
            </a:pPr>
            <a:endParaRPr lang="en-US"/>
          </a:p>
        </c:txPr>
        <c:crossAx val="419731000"/>
        <c:crosses val="autoZero"/>
        <c:auto val="1"/>
        <c:lblAlgn val="ctr"/>
        <c:lblOffset val="100"/>
        <c:noMultiLvlLbl val="0"/>
      </c:catAx>
      <c:valAx>
        <c:axId val="419731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 per acre</a:t>
                </a:r>
              </a:p>
            </c:rich>
          </c:tx>
          <c:layout>
            <c:manualLayout>
              <c:xMode val="edge"/>
              <c:yMode val="edge"/>
              <c:x val="1.33193280629289E-2"/>
              <c:y val="0.62868619178888896"/>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19724728"/>
        <c:crosses val="autoZero"/>
        <c:crossBetween val="between"/>
      </c:valAx>
      <c:spPr>
        <a:noFill/>
        <a:ln>
          <a:noFill/>
        </a:ln>
        <a:effectLst/>
      </c:spPr>
    </c:plotArea>
    <c:legend>
      <c:legendPos val="b"/>
      <c:layout>
        <c:manualLayout>
          <c:xMode val="edge"/>
          <c:yMode val="edge"/>
          <c:x val="0.15590287924139901"/>
          <c:y val="0.94400706681490698"/>
          <c:w val="0.25221954577643702"/>
          <c:h val="5.59929331850927E-2"/>
        </c:manualLayout>
      </c:layout>
      <c:overlay val="0"/>
      <c:spPr>
        <a:noFill/>
        <a:ln>
          <a:noFill/>
        </a:ln>
        <a:effectLst/>
      </c:spPr>
      <c:txPr>
        <a:bodyPr rot="0" spcFirstLastPara="1" vertOverflow="ellipsis" vert="horz" wrap="square" anchor="ctr" anchorCtr="1"/>
        <a:lstStyle/>
        <a:p>
          <a:pPr>
            <a:defRPr sz="1300" b="0" i="0" u="none" strike="noStrike" kern="1200" baseline="0">
              <a:solidFill>
                <a:schemeClr val="tx1">
                  <a:lumMod val="65000"/>
                  <a:lumOff val="35000"/>
                </a:schemeClr>
              </a:solidFill>
              <a:latin typeface="Calibri" panose="020F050202020403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sz="2000"/>
              <a:t>Tenant Farmer Returns per Bushel</a:t>
            </a:r>
          </a:p>
          <a:p>
            <a:pPr>
              <a:defRPr sz="1800" b="1" i="0" u="none" strike="noStrike" baseline="0">
                <a:solidFill>
                  <a:srgbClr val="000000"/>
                </a:solidFill>
                <a:latin typeface="Calibri"/>
                <a:ea typeface="Calibri"/>
                <a:cs typeface="Calibri"/>
              </a:defRPr>
            </a:pPr>
            <a:r>
              <a:rPr lang="en-US" sz="1600"/>
              <a:t> </a:t>
            </a:r>
            <a:r>
              <a:rPr lang="en-US" sz="1600" b="0" i="0" baseline="0">
                <a:effectLst/>
              </a:rPr>
              <a:t>(per marketing year month)</a:t>
            </a:r>
            <a:endParaRPr lang="en-US" sz="1600"/>
          </a:p>
        </c:rich>
      </c:tx>
      <c:layout>
        <c:manualLayout>
          <c:xMode val="edge"/>
          <c:yMode val="edge"/>
          <c:x val="0.31969451662072801"/>
          <c:y val="1.0388014844372699E-2"/>
        </c:manualLayout>
      </c:layout>
      <c:overlay val="1"/>
    </c:title>
    <c:autoTitleDeleted val="0"/>
    <c:plotArea>
      <c:layout>
        <c:manualLayout>
          <c:layoutTarget val="inner"/>
          <c:xMode val="edge"/>
          <c:yMode val="edge"/>
          <c:x val="0.12834571824020399"/>
          <c:y val="0.15002096691491901"/>
          <c:w val="0.81348615084690001"/>
          <c:h val="0.652005649371589"/>
        </c:manualLayout>
      </c:layout>
      <c:lineChart>
        <c:grouping val="standard"/>
        <c:varyColors val="0"/>
        <c:ser>
          <c:idx val="0"/>
          <c:order val="0"/>
          <c:tx>
            <c:v>Income</c:v>
          </c:tx>
          <c:spPr>
            <a:ln>
              <a:solidFill>
                <a:schemeClr val="accent3"/>
              </a:solidFill>
            </a:ln>
          </c:spPr>
          <c:marker>
            <c:symbol val="none"/>
          </c:marker>
          <c:cat>
            <c:strRef>
              <c:f>'Monthly Profitability'!$B$6:$B$281</c:f>
              <c:strCache>
                <c:ptCount val="276"/>
                <c:pt idx="0">
                  <c:v>Sept. 2000</c:v>
                </c:pt>
                <c:pt idx="1">
                  <c:v>Oct.</c:v>
                </c:pt>
                <c:pt idx="2">
                  <c:v>Nov.</c:v>
                </c:pt>
                <c:pt idx="3">
                  <c:v>Dec.</c:v>
                </c:pt>
                <c:pt idx="4">
                  <c:v>Jan. 2001</c:v>
                </c:pt>
                <c:pt idx="5">
                  <c:v>Feb.</c:v>
                </c:pt>
                <c:pt idx="6">
                  <c:v>March</c:v>
                </c:pt>
                <c:pt idx="7">
                  <c:v>April</c:v>
                </c:pt>
                <c:pt idx="8">
                  <c:v>May</c:v>
                </c:pt>
                <c:pt idx="9">
                  <c:v>June</c:v>
                </c:pt>
                <c:pt idx="10">
                  <c:v>July</c:v>
                </c:pt>
                <c:pt idx="11">
                  <c:v>Aug. 2001</c:v>
                </c:pt>
                <c:pt idx="12">
                  <c:v>Sept. 2001</c:v>
                </c:pt>
                <c:pt idx="13">
                  <c:v>Oct.</c:v>
                </c:pt>
                <c:pt idx="14">
                  <c:v>Nov.</c:v>
                </c:pt>
                <c:pt idx="15">
                  <c:v>Dec.</c:v>
                </c:pt>
                <c:pt idx="16">
                  <c:v>Jan. 2002</c:v>
                </c:pt>
                <c:pt idx="17">
                  <c:v>Feb.</c:v>
                </c:pt>
                <c:pt idx="18">
                  <c:v>March</c:v>
                </c:pt>
                <c:pt idx="19">
                  <c:v>April</c:v>
                </c:pt>
                <c:pt idx="20">
                  <c:v>May</c:v>
                </c:pt>
                <c:pt idx="21">
                  <c:v>June</c:v>
                </c:pt>
                <c:pt idx="22">
                  <c:v>July</c:v>
                </c:pt>
                <c:pt idx="23">
                  <c:v>Aug. 2002</c:v>
                </c:pt>
                <c:pt idx="24">
                  <c:v>Sept. 2002</c:v>
                </c:pt>
                <c:pt idx="25">
                  <c:v>Oct.</c:v>
                </c:pt>
                <c:pt idx="26">
                  <c:v>Nov.</c:v>
                </c:pt>
                <c:pt idx="27">
                  <c:v>Dec.</c:v>
                </c:pt>
                <c:pt idx="28">
                  <c:v>Jan. 2003</c:v>
                </c:pt>
                <c:pt idx="29">
                  <c:v>Feb.</c:v>
                </c:pt>
                <c:pt idx="30">
                  <c:v>March</c:v>
                </c:pt>
                <c:pt idx="31">
                  <c:v>April</c:v>
                </c:pt>
                <c:pt idx="32">
                  <c:v>May</c:v>
                </c:pt>
                <c:pt idx="33">
                  <c:v>June</c:v>
                </c:pt>
                <c:pt idx="34">
                  <c:v>July</c:v>
                </c:pt>
                <c:pt idx="35">
                  <c:v>Aug. 2003</c:v>
                </c:pt>
                <c:pt idx="36">
                  <c:v>Sept. 2003</c:v>
                </c:pt>
                <c:pt idx="37">
                  <c:v>Oct.</c:v>
                </c:pt>
                <c:pt idx="38">
                  <c:v>Nov.</c:v>
                </c:pt>
                <c:pt idx="39">
                  <c:v>Dec.</c:v>
                </c:pt>
                <c:pt idx="40">
                  <c:v>Jan. 2004</c:v>
                </c:pt>
                <c:pt idx="41">
                  <c:v>Feb.</c:v>
                </c:pt>
                <c:pt idx="42">
                  <c:v>March</c:v>
                </c:pt>
                <c:pt idx="43">
                  <c:v>April</c:v>
                </c:pt>
                <c:pt idx="44">
                  <c:v>May</c:v>
                </c:pt>
                <c:pt idx="45">
                  <c:v>June</c:v>
                </c:pt>
                <c:pt idx="46">
                  <c:v>July</c:v>
                </c:pt>
                <c:pt idx="47">
                  <c:v>Aug. 2004</c:v>
                </c:pt>
                <c:pt idx="48">
                  <c:v>Sept. 2004</c:v>
                </c:pt>
                <c:pt idx="49">
                  <c:v>Oct.</c:v>
                </c:pt>
                <c:pt idx="50">
                  <c:v>Nov.</c:v>
                </c:pt>
                <c:pt idx="51">
                  <c:v>Dec.</c:v>
                </c:pt>
                <c:pt idx="52">
                  <c:v>Jan. 2005</c:v>
                </c:pt>
                <c:pt idx="53">
                  <c:v>Feb.</c:v>
                </c:pt>
                <c:pt idx="54">
                  <c:v>March</c:v>
                </c:pt>
                <c:pt idx="55">
                  <c:v>April</c:v>
                </c:pt>
                <c:pt idx="56">
                  <c:v>May</c:v>
                </c:pt>
                <c:pt idx="57">
                  <c:v>June</c:v>
                </c:pt>
                <c:pt idx="58">
                  <c:v>July</c:v>
                </c:pt>
                <c:pt idx="59">
                  <c:v>Aug. 2005</c:v>
                </c:pt>
                <c:pt idx="60">
                  <c:v>Sept. 2005</c:v>
                </c:pt>
                <c:pt idx="61">
                  <c:v>Oct.</c:v>
                </c:pt>
                <c:pt idx="62">
                  <c:v>Nov.</c:v>
                </c:pt>
                <c:pt idx="63">
                  <c:v>Dec.</c:v>
                </c:pt>
                <c:pt idx="64">
                  <c:v>Jan. 2006</c:v>
                </c:pt>
                <c:pt idx="65">
                  <c:v>Feb.</c:v>
                </c:pt>
                <c:pt idx="66">
                  <c:v>March</c:v>
                </c:pt>
                <c:pt idx="67">
                  <c:v>April</c:v>
                </c:pt>
                <c:pt idx="68">
                  <c:v>May</c:v>
                </c:pt>
                <c:pt idx="69">
                  <c:v>June</c:v>
                </c:pt>
                <c:pt idx="70">
                  <c:v>July</c:v>
                </c:pt>
                <c:pt idx="71">
                  <c:v>Aug. 2006</c:v>
                </c:pt>
                <c:pt idx="72">
                  <c:v>Sept. 2006</c:v>
                </c:pt>
                <c:pt idx="73">
                  <c:v>Oct.</c:v>
                </c:pt>
                <c:pt idx="74">
                  <c:v>Nov.</c:v>
                </c:pt>
                <c:pt idx="75">
                  <c:v>Dec.</c:v>
                </c:pt>
                <c:pt idx="76">
                  <c:v>Jan. 2007</c:v>
                </c:pt>
                <c:pt idx="77">
                  <c:v>Feb.</c:v>
                </c:pt>
                <c:pt idx="78">
                  <c:v>March</c:v>
                </c:pt>
                <c:pt idx="79">
                  <c:v>April</c:v>
                </c:pt>
                <c:pt idx="80">
                  <c:v>May</c:v>
                </c:pt>
                <c:pt idx="81">
                  <c:v>June</c:v>
                </c:pt>
                <c:pt idx="82">
                  <c:v>July</c:v>
                </c:pt>
                <c:pt idx="83">
                  <c:v>Aug. 2007</c:v>
                </c:pt>
                <c:pt idx="84">
                  <c:v>Sept. 2007</c:v>
                </c:pt>
                <c:pt idx="85">
                  <c:v>Oct.</c:v>
                </c:pt>
                <c:pt idx="86">
                  <c:v>Nov.</c:v>
                </c:pt>
                <c:pt idx="87">
                  <c:v>Dec.</c:v>
                </c:pt>
                <c:pt idx="88">
                  <c:v>Jan. 2008</c:v>
                </c:pt>
                <c:pt idx="89">
                  <c:v>Feb.</c:v>
                </c:pt>
                <c:pt idx="90">
                  <c:v>March</c:v>
                </c:pt>
                <c:pt idx="91">
                  <c:v>April</c:v>
                </c:pt>
                <c:pt idx="92">
                  <c:v>May</c:v>
                </c:pt>
                <c:pt idx="93">
                  <c:v>June</c:v>
                </c:pt>
                <c:pt idx="94">
                  <c:v>July</c:v>
                </c:pt>
                <c:pt idx="95">
                  <c:v>Aug. 2008</c:v>
                </c:pt>
                <c:pt idx="96">
                  <c:v>Sept. 2008</c:v>
                </c:pt>
                <c:pt idx="97">
                  <c:v>Oct.</c:v>
                </c:pt>
                <c:pt idx="98">
                  <c:v>Nov.</c:v>
                </c:pt>
                <c:pt idx="99">
                  <c:v>Dec.</c:v>
                </c:pt>
                <c:pt idx="100">
                  <c:v>Jan. 2009</c:v>
                </c:pt>
                <c:pt idx="101">
                  <c:v>Feb.</c:v>
                </c:pt>
                <c:pt idx="102">
                  <c:v>March</c:v>
                </c:pt>
                <c:pt idx="103">
                  <c:v>April</c:v>
                </c:pt>
                <c:pt idx="104">
                  <c:v>May</c:v>
                </c:pt>
                <c:pt idx="105">
                  <c:v>June</c:v>
                </c:pt>
                <c:pt idx="106">
                  <c:v>July</c:v>
                </c:pt>
                <c:pt idx="107">
                  <c:v>Aug. 2009</c:v>
                </c:pt>
                <c:pt idx="108">
                  <c:v>Sept. 2009</c:v>
                </c:pt>
                <c:pt idx="109">
                  <c:v>Oct.</c:v>
                </c:pt>
                <c:pt idx="110">
                  <c:v>Nov.</c:v>
                </c:pt>
                <c:pt idx="111">
                  <c:v>Dec.</c:v>
                </c:pt>
                <c:pt idx="112">
                  <c:v>Jan. 2010</c:v>
                </c:pt>
                <c:pt idx="113">
                  <c:v>Feb.</c:v>
                </c:pt>
                <c:pt idx="114">
                  <c:v>March</c:v>
                </c:pt>
                <c:pt idx="115">
                  <c:v>April</c:v>
                </c:pt>
                <c:pt idx="116">
                  <c:v>May</c:v>
                </c:pt>
                <c:pt idx="117">
                  <c:v>June</c:v>
                </c:pt>
                <c:pt idx="118">
                  <c:v>July</c:v>
                </c:pt>
                <c:pt idx="119">
                  <c:v>Aug. 2010</c:v>
                </c:pt>
                <c:pt idx="120">
                  <c:v>Sept. 2010</c:v>
                </c:pt>
                <c:pt idx="121">
                  <c:v>Oct.</c:v>
                </c:pt>
                <c:pt idx="122">
                  <c:v>Nov.</c:v>
                </c:pt>
                <c:pt idx="123">
                  <c:v>Dec.</c:v>
                </c:pt>
                <c:pt idx="124">
                  <c:v>Jan. 2011</c:v>
                </c:pt>
                <c:pt idx="125">
                  <c:v>Feb.</c:v>
                </c:pt>
                <c:pt idx="126">
                  <c:v>March</c:v>
                </c:pt>
                <c:pt idx="127">
                  <c:v>April</c:v>
                </c:pt>
                <c:pt idx="128">
                  <c:v>May</c:v>
                </c:pt>
                <c:pt idx="129">
                  <c:v>June</c:v>
                </c:pt>
                <c:pt idx="130">
                  <c:v>July</c:v>
                </c:pt>
                <c:pt idx="131">
                  <c:v>Aug. 2011</c:v>
                </c:pt>
                <c:pt idx="132">
                  <c:v>Sept. 2011</c:v>
                </c:pt>
                <c:pt idx="133">
                  <c:v>Oct.</c:v>
                </c:pt>
                <c:pt idx="134">
                  <c:v>Nov.</c:v>
                </c:pt>
                <c:pt idx="135">
                  <c:v>Dec.</c:v>
                </c:pt>
                <c:pt idx="136">
                  <c:v>Jan. 2012</c:v>
                </c:pt>
                <c:pt idx="137">
                  <c:v>Feb.</c:v>
                </c:pt>
                <c:pt idx="138">
                  <c:v>March</c:v>
                </c:pt>
                <c:pt idx="139">
                  <c:v>April</c:v>
                </c:pt>
                <c:pt idx="140">
                  <c:v>May</c:v>
                </c:pt>
                <c:pt idx="141">
                  <c:v>June</c:v>
                </c:pt>
                <c:pt idx="142">
                  <c:v>July</c:v>
                </c:pt>
                <c:pt idx="143">
                  <c:v>Aug. 2012</c:v>
                </c:pt>
                <c:pt idx="144">
                  <c:v>Sept. 2012</c:v>
                </c:pt>
                <c:pt idx="145">
                  <c:v>Oct.</c:v>
                </c:pt>
                <c:pt idx="146">
                  <c:v>Nov.</c:v>
                </c:pt>
                <c:pt idx="147">
                  <c:v>Dec.</c:v>
                </c:pt>
                <c:pt idx="148">
                  <c:v>Jan. 2013</c:v>
                </c:pt>
                <c:pt idx="149">
                  <c:v>Feb.</c:v>
                </c:pt>
                <c:pt idx="150">
                  <c:v>March</c:v>
                </c:pt>
                <c:pt idx="151">
                  <c:v>April</c:v>
                </c:pt>
                <c:pt idx="152">
                  <c:v>May</c:v>
                </c:pt>
                <c:pt idx="153">
                  <c:v>June</c:v>
                </c:pt>
                <c:pt idx="154">
                  <c:v>July</c:v>
                </c:pt>
                <c:pt idx="155">
                  <c:v>Aug. 2013</c:v>
                </c:pt>
                <c:pt idx="156">
                  <c:v>Sept. 2013</c:v>
                </c:pt>
                <c:pt idx="157">
                  <c:v>Oct.</c:v>
                </c:pt>
                <c:pt idx="158">
                  <c:v>Nov.</c:v>
                </c:pt>
                <c:pt idx="159">
                  <c:v>Dec.</c:v>
                </c:pt>
                <c:pt idx="160">
                  <c:v>Jan. 2014</c:v>
                </c:pt>
                <c:pt idx="161">
                  <c:v>Feb.</c:v>
                </c:pt>
                <c:pt idx="162">
                  <c:v>March</c:v>
                </c:pt>
                <c:pt idx="163">
                  <c:v>April</c:v>
                </c:pt>
                <c:pt idx="164">
                  <c:v>May</c:v>
                </c:pt>
                <c:pt idx="165">
                  <c:v>June</c:v>
                </c:pt>
                <c:pt idx="166">
                  <c:v>July</c:v>
                </c:pt>
                <c:pt idx="167">
                  <c:v>Aug. 2014</c:v>
                </c:pt>
                <c:pt idx="168">
                  <c:v>Sept. 2014</c:v>
                </c:pt>
                <c:pt idx="169">
                  <c:v>Oct.</c:v>
                </c:pt>
                <c:pt idx="170">
                  <c:v>Nov.</c:v>
                </c:pt>
                <c:pt idx="171">
                  <c:v>Dec.</c:v>
                </c:pt>
                <c:pt idx="172">
                  <c:v>Jan. 2015</c:v>
                </c:pt>
                <c:pt idx="173">
                  <c:v>Feb.</c:v>
                </c:pt>
                <c:pt idx="174">
                  <c:v>March</c:v>
                </c:pt>
                <c:pt idx="175">
                  <c:v>April</c:v>
                </c:pt>
                <c:pt idx="176">
                  <c:v>May</c:v>
                </c:pt>
                <c:pt idx="177">
                  <c:v>June</c:v>
                </c:pt>
                <c:pt idx="178">
                  <c:v>July</c:v>
                </c:pt>
                <c:pt idx="179">
                  <c:v>Aug. 2015</c:v>
                </c:pt>
                <c:pt idx="180">
                  <c:v>Sept. 2015</c:v>
                </c:pt>
                <c:pt idx="181">
                  <c:v>Oct.</c:v>
                </c:pt>
                <c:pt idx="182">
                  <c:v>Nov.</c:v>
                </c:pt>
                <c:pt idx="183">
                  <c:v>Dec.</c:v>
                </c:pt>
                <c:pt idx="184">
                  <c:v>Jan. 2016</c:v>
                </c:pt>
                <c:pt idx="185">
                  <c:v>Feb.</c:v>
                </c:pt>
                <c:pt idx="186">
                  <c:v>March</c:v>
                </c:pt>
                <c:pt idx="187">
                  <c:v>April</c:v>
                </c:pt>
                <c:pt idx="188">
                  <c:v>May</c:v>
                </c:pt>
                <c:pt idx="189">
                  <c:v>June</c:v>
                </c:pt>
                <c:pt idx="190">
                  <c:v>July</c:v>
                </c:pt>
                <c:pt idx="191">
                  <c:v>Aug. 2016</c:v>
                </c:pt>
                <c:pt idx="192">
                  <c:v>Sept. 2016</c:v>
                </c:pt>
                <c:pt idx="193">
                  <c:v>Oct.</c:v>
                </c:pt>
                <c:pt idx="194">
                  <c:v>Nov.</c:v>
                </c:pt>
                <c:pt idx="195">
                  <c:v>Dec.</c:v>
                </c:pt>
                <c:pt idx="196">
                  <c:v>Jan. 2017</c:v>
                </c:pt>
                <c:pt idx="197">
                  <c:v>Feb.</c:v>
                </c:pt>
                <c:pt idx="198">
                  <c:v>March</c:v>
                </c:pt>
                <c:pt idx="199">
                  <c:v>April</c:v>
                </c:pt>
                <c:pt idx="200">
                  <c:v>May</c:v>
                </c:pt>
                <c:pt idx="201">
                  <c:v>June</c:v>
                </c:pt>
                <c:pt idx="202">
                  <c:v>July</c:v>
                </c:pt>
                <c:pt idx="203">
                  <c:v>Aug. 2017</c:v>
                </c:pt>
                <c:pt idx="204">
                  <c:v>Sept. 2017</c:v>
                </c:pt>
                <c:pt idx="205">
                  <c:v>Oct.</c:v>
                </c:pt>
                <c:pt idx="206">
                  <c:v>Nov.</c:v>
                </c:pt>
                <c:pt idx="207">
                  <c:v>Dec.</c:v>
                </c:pt>
                <c:pt idx="208">
                  <c:v>Jan. 2018</c:v>
                </c:pt>
                <c:pt idx="209">
                  <c:v>Feb.</c:v>
                </c:pt>
                <c:pt idx="210">
                  <c:v>March</c:v>
                </c:pt>
                <c:pt idx="211">
                  <c:v>April</c:v>
                </c:pt>
                <c:pt idx="212">
                  <c:v>May</c:v>
                </c:pt>
                <c:pt idx="213">
                  <c:v>June</c:v>
                </c:pt>
                <c:pt idx="214">
                  <c:v>July</c:v>
                </c:pt>
                <c:pt idx="215">
                  <c:v>Aug. 2018</c:v>
                </c:pt>
                <c:pt idx="216">
                  <c:v>Sept. 2018</c:v>
                </c:pt>
                <c:pt idx="217">
                  <c:v>Oct.</c:v>
                </c:pt>
                <c:pt idx="218">
                  <c:v>Nov.</c:v>
                </c:pt>
                <c:pt idx="219">
                  <c:v>Dec.</c:v>
                </c:pt>
                <c:pt idx="220">
                  <c:v>Jan. 2019</c:v>
                </c:pt>
                <c:pt idx="221">
                  <c:v>Feb.</c:v>
                </c:pt>
                <c:pt idx="222">
                  <c:v>March</c:v>
                </c:pt>
                <c:pt idx="223">
                  <c:v>April</c:v>
                </c:pt>
                <c:pt idx="224">
                  <c:v>May</c:v>
                </c:pt>
                <c:pt idx="225">
                  <c:v>June</c:v>
                </c:pt>
                <c:pt idx="226">
                  <c:v>July</c:v>
                </c:pt>
                <c:pt idx="227">
                  <c:v>Aug. 2019</c:v>
                </c:pt>
                <c:pt idx="228">
                  <c:v>Sept. 2019</c:v>
                </c:pt>
                <c:pt idx="229">
                  <c:v>Oct.</c:v>
                </c:pt>
                <c:pt idx="230">
                  <c:v>Nov.</c:v>
                </c:pt>
                <c:pt idx="231">
                  <c:v>Dec.</c:v>
                </c:pt>
                <c:pt idx="232">
                  <c:v>Jan. 2020</c:v>
                </c:pt>
                <c:pt idx="233">
                  <c:v>Feb.</c:v>
                </c:pt>
                <c:pt idx="234">
                  <c:v>March</c:v>
                </c:pt>
                <c:pt idx="235">
                  <c:v>April</c:v>
                </c:pt>
                <c:pt idx="236">
                  <c:v>May</c:v>
                </c:pt>
                <c:pt idx="237">
                  <c:v>June</c:v>
                </c:pt>
                <c:pt idx="238">
                  <c:v>July</c:v>
                </c:pt>
                <c:pt idx="239">
                  <c:v>Aug. 2020</c:v>
                </c:pt>
                <c:pt idx="240">
                  <c:v>Sept. 2020</c:v>
                </c:pt>
                <c:pt idx="241">
                  <c:v>Oct.</c:v>
                </c:pt>
                <c:pt idx="242">
                  <c:v>Nov.</c:v>
                </c:pt>
                <c:pt idx="243">
                  <c:v>Dec.</c:v>
                </c:pt>
                <c:pt idx="244">
                  <c:v>Jan. 2021</c:v>
                </c:pt>
                <c:pt idx="245">
                  <c:v>Feb.</c:v>
                </c:pt>
                <c:pt idx="246">
                  <c:v>March</c:v>
                </c:pt>
                <c:pt idx="247">
                  <c:v>April</c:v>
                </c:pt>
                <c:pt idx="248">
                  <c:v>May</c:v>
                </c:pt>
                <c:pt idx="249">
                  <c:v>June</c:v>
                </c:pt>
                <c:pt idx="250">
                  <c:v>July</c:v>
                </c:pt>
                <c:pt idx="251">
                  <c:v>Aug. 2021</c:v>
                </c:pt>
                <c:pt idx="252">
                  <c:v>Sept. 2021</c:v>
                </c:pt>
                <c:pt idx="253">
                  <c:v>Oct.</c:v>
                </c:pt>
                <c:pt idx="254">
                  <c:v>Nov.</c:v>
                </c:pt>
                <c:pt idx="255">
                  <c:v>Dec.</c:v>
                </c:pt>
                <c:pt idx="256">
                  <c:v>Jan. 2022</c:v>
                </c:pt>
                <c:pt idx="257">
                  <c:v>Feb.</c:v>
                </c:pt>
                <c:pt idx="258">
                  <c:v>March</c:v>
                </c:pt>
                <c:pt idx="259">
                  <c:v>April</c:v>
                </c:pt>
                <c:pt idx="260">
                  <c:v>May</c:v>
                </c:pt>
                <c:pt idx="261">
                  <c:v>June</c:v>
                </c:pt>
                <c:pt idx="262">
                  <c:v>July</c:v>
                </c:pt>
                <c:pt idx="263">
                  <c:v>Aug. 2022</c:v>
                </c:pt>
                <c:pt idx="264">
                  <c:v>Sept. 2022</c:v>
                </c:pt>
                <c:pt idx="265">
                  <c:v>Oct.</c:v>
                </c:pt>
                <c:pt idx="266">
                  <c:v>Nov.</c:v>
                </c:pt>
                <c:pt idx="267">
                  <c:v>Dec.</c:v>
                </c:pt>
                <c:pt idx="268">
                  <c:v>Jan. 2023</c:v>
                </c:pt>
                <c:pt idx="269">
                  <c:v>Feb.</c:v>
                </c:pt>
                <c:pt idx="270">
                  <c:v>March</c:v>
                </c:pt>
                <c:pt idx="271">
                  <c:v>April</c:v>
                </c:pt>
                <c:pt idx="272">
                  <c:v>May</c:v>
                </c:pt>
                <c:pt idx="273">
                  <c:v>June</c:v>
                </c:pt>
                <c:pt idx="274">
                  <c:v>July</c:v>
                </c:pt>
                <c:pt idx="275">
                  <c:v>Aug. 2023</c:v>
                </c:pt>
              </c:strCache>
            </c:strRef>
          </c:cat>
          <c:val>
            <c:numRef>
              <c:f>'Monthly Profitability'!$F$6:$F$281</c:f>
              <c:numCache>
                <c:formatCode>_("$"* #,##0.00_);_("$"* \(#,##0.00\);_("$"* "-"??_);_(@_)</c:formatCode>
                <c:ptCount val="276"/>
                <c:pt idx="0">
                  <c:v>1.8551388888888889</c:v>
                </c:pt>
                <c:pt idx="1">
                  <c:v>2.0551388888888886</c:v>
                </c:pt>
                <c:pt idx="2">
                  <c:v>2.225138888888889</c:v>
                </c:pt>
                <c:pt idx="3">
                  <c:v>2.2851388888888886</c:v>
                </c:pt>
                <c:pt idx="4">
                  <c:v>2.2551388888888888</c:v>
                </c:pt>
                <c:pt idx="5">
                  <c:v>2.265138888888889</c:v>
                </c:pt>
                <c:pt idx="6">
                  <c:v>2.2751388888888888</c:v>
                </c:pt>
                <c:pt idx="7">
                  <c:v>2.225138888888889</c:v>
                </c:pt>
                <c:pt idx="8">
                  <c:v>2.1151388888888887</c:v>
                </c:pt>
                <c:pt idx="9">
                  <c:v>2.0551388888888886</c:v>
                </c:pt>
                <c:pt idx="10">
                  <c:v>2.185138888888889</c:v>
                </c:pt>
                <c:pt idx="11">
                  <c:v>2.225138888888889</c:v>
                </c:pt>
                <c:pt idx="12">
                  <c:v>2.0839726027397258</c:v>
                </c:pt>
                <c:pt idx="13">
                  <c:v>2.053972602739726</c:v>
                </c:pt>
                <c:pt idx="14">
                  <c:v>2.0739726027397261</c:v>
                </c:pt>
                <c:pt idx="15">
                  <c:v>2.1839726027397259</c:v>
                </c:pt>
                <c:pt idx="16">
                  <c:v>2.1539726027397261</c:v>
                </c:pt>
                <c:pt idx="17">
                  <c:v>2.1339726027397261</c:v>
                </c:pt>
                <c:pt idx="18">
                  <c:v>2.1639726027397259</c:v>
                </c:pt>
                <c:pt idx="19">
                  <c:v>2.1339726027397261</c:v>
                </c:pt>
                <c:pt idx="20">
                  <c:v>2.1139726027397261</c:v>
                </c:pt>
                <c:pt idx="21">
                  <c:v>2.1539726027397261</c:v>
                </c:pt>
                <c:pt idx="22">
                  <c:v>2.3039726027397256</c:v>
                </c:pt>
                <c:pt idx="23">
                  <c:v>2.5439726027397258</c:v>
                </c:pt>
                <c:pt idx="24">
                  <c:v>2.5833742331288345</c:v>
                </c:pt>
                <c:pt idx="25">
                  <c:v>2.4033742331288344</c:v>
                </c:pt>
                <c:pt idx="26">
                  <c:v>2.3733742331288346</c:v>
                </c:pt>
                <c:pt idx="27">
                  <c:v>2.3733742331288346</c:v>
                </c:pt>
                <c:pt idx="28">
                  <c:v>2.3433742331288343</c:v>
                </c:pt>
                <c:pt idx="29">
                  <c:v>2.3833742331288343</c:v>
                </c:pt>
                <c:pt idx="30">
                  <c:v>2.3833742331288343</c:v>
                </c:pt>
                <c:pt idx="31">
                  <c:v>2.4133742331288341</c:v>
                </c:pt>
                <c:pt idx="32">
                  <c:v>2.4633742331288344</c:v>
                </c:pt>
                <c:pt idx="33">
                  <c:v>2.4233742331288344</c:v>
                </c:pt>
                <c:pt idx="34">
                  <c:v>2.2433742331288342</c:v>
                </c:pt>
                <c:pt idx="35">
                  <c:v>2.1933742331288344</c:v>
                </c:pt>
                <c:pt idx="36">
                  <c:v>2.2792356687898092</c:v>
                </c:pt>
                <c:pt idx="37">
                  <c:v>2.2092356687898089</c:v>
                </c:pt>
                <c:pt idx="38">
                  <c:v>2.309235668789809</c:v>
                </c:pt>
                <c:pt idx="39">
                  <c:v>2.4292356687898091</c:v>
                </c:pt>
                <c:pt idx="40">
                  <c:v>2.4892356687898092</c:v>
                </c:pt>
                <c:pt idx="41">
                  <c:v>2.7092356687898089</c:v>
                </c:pt>
                <c:pt idx="42">
                  <c:v>2.829235668789809</c:v>
                </c:pt>
                <c:pt idx="43">
                  <c:v>2.9492356687898091</c:v>
                </c:pt>
                <c:pt idx="44">
                  <c:v>2.9592356687898089</c:v>
                </c:pt>
                <c:pt idx="45">
                  <c:v>2.9292356687898091</c:v>
                </c:pt>
                <c:pt idx="46">
                  <c:v>2.6392356687898091</c:v>
                </c:pt>
                <c:pt idx="47">
                  <c:v>2.3892356687898091</c:v>
                </c:pt>
                <c:pt idx="48">
                  <c:v>2.283646408839779</c:v>
                </c:pt>
                <c:pt idx="49">
                  <c:v>2.303646408839779</c:v>
                </c:pt>
                <c:pt idx="50">
                  <c:v>2.1436464088397789</c:v>
                </c:pt>
                <c:pt idx="51">
                  <c:v>2.1336464088397791</c:v>
                </c:pt>
                <c:pt idx="52">
                  <c:v>2.1836464088397789</c:v>
                </c:pt>
                <c:pt idx="53">
                  <c:v>2.0236464088397788</c:v>
                </c:pt>
                <c:pt idx="54">
                  <c:v>2.1236464088397788</c:v>
                </c:pt>
                <c:pt idx="55">
                  <c:v>2.093646408839779</c:v>
                </c:pt>
                <c:pt idx="56">
                  <c:v>2.0636464088397788</c:v>
                </c:pt>
                <c:pt idx="57">
                  <c:v>2.093646408839779</c:v>
                </c:pt>
                <c:pt idx="58">
                  <c:v>2.1436464088397789</c:v>
                </c:pt>
                <c:pt idx="59">
                  <c:v>1.9836464088397792</c:v>
                </c:pt>
                <c:pt idx="60">
                  <c:v>2.1047976878612715</c:v>
                </c:pt>
                <c:pt idx="61">
                  <c:v>2.0747976878612717</c:v>
                </c:pt>
                <c:pt idx="62">
                  <c:v>2.0347976878612717</c:v>
                </c:pt>
                <c:pt idx="63">
                  <c:v>2.164797687861272</c:v>
                </c:pt>
                <c:pt idx="64">
                  <c:v>2.164797687861272</c:v>
                </c:pt>
                <c:pt idx="65">
                  <c:v>2.2447976878612717</c:v>
                </c:pt>
                <c:pt idx="66">
                  <c:v>2.3147976878612715</c:v>
                </c:pt>
                <c:pt idx="67">
                  <c:v>2.334797687861272</c:v>
                </c:pt>
                <c:pt idx="68">
                  <c:v>2.374797687861272</c:v>
                </c:pt>
                <c:pt idx="69">
                  <c:v>2.4047976878612713</c:v>
                </c:pt>
                <c:pt idx="70">
                  <c:v>2.3847976878612718</c:v>
                </c:pt>
                <c:pt idx="71">
                  <c:v>2.334797687861272</c:v>
                </c:pt>
                <c:pt idx="72">
                  <c:v>2.2306024096385544</c:v>
                </c:pt>
                <c:pt idx="73">
                  <c:v>2.5806024096385545</c:v>
                </c:pt>
                <c:pt idx="74">
                  <c:v>2.9906024096385542</c:v>
                </c:pt>
                <c:pt idx="75">
                  <c:v>3.1806024096385541</c:v>
                </c:pt>
                <c:pt idx="76">
                  <c:v>3.1906024096385543</c:v>
                </c:pt>
                <c:pt idx="77">
                  <c:v>3.6106024096385543</c:v>
                </c:pt>
                <c:pt idx="78">
                  <c:v>3.4906024096385542</c:v>
                </c:pt>
                <c:pt idx="79">
                  <c:v>3.5406024096385544</c:v>
                </c:pt>
                <c:pt idx="80">
                  <c:v>3.6806024096385541</c:v>
                </c:pt>
                <c:pt idx="81">
                  <c:v>3.5906024096385543</c:v>
                </c:pt>
                <c:pt idx="82">
                  <c:v>3.4406024096385543</c:v>
                </c:pt>
                <c:pt idx="83">
                  <c:v>3.4106024096385541</c:v>
                </c:pt>
                <c:pt idx="84">
                  <c:v>3.3761988304093569</c:v>
                </c:pt>
                <c:pt idx="85">
                  <c:v>3.3961988304093569</c:v>
                </c:pt>
                <c:pt idx="86">
                  <c:v>3.576198830409357</c:v>
                </c:pt>
                <c:pt idx="87">
                  <c:v>3.8861988304093571</c:v>
                </c:pt>
                <c:pt idx="88">
                  <c:v>4.1061988304093564</c:v>
                </c:pt>
                <c:pt idx="89">
                  <c:v>4.6461988304093564</c:v>
                </c:pt>
                <c:pt idx="90">
                  <c:v>4.7561988304093568</c:v>
                </c:pt>
                <c:pt idx="91">
                  <c:v>5.1561988304093562</c:v>
                </c:pt>
                <c:pt idx="92">
                  <c:v>5.2161988304093567</c:v>
                </c:pt>
                <c:pt idx="93">
                  <c:v>5.5561988304093566</c:v>
                </c:pt>
                <c:pt idx="94">
                  <c:v>5.3861988304093567</c:v>
                </c:pt>
                <c:pt idx="95">
                  <c:v>5.4861988304093563</c:v>
                </c:pt>
                <c:pt idx="96">
                  <c:v>5.3061988304093566</c:v>
                </c:pt>
                <c:pt idx="97">
                  <c:v>4.6261988304093569</c:v>
                </c:pt>
                <c:pt idx="98">
                  <c:v>4.4961988304093561</c:v>
                </c:pt>
                <c:pt idx="99">
                  <c:v>4.3561988304093564</c:v>
                </c:pt>
                <c:pt idx="100">
                  <c:v>4.5861988304093568</c:v>
                </c:pt>
                <c:pt idx="101">
                  <c:v>4.1061988304093564</c:v>
                </c:pt>
                <c:pt idx="102">
                  <c:v>4.1261988304093569</c:v>
                </c:pt>
                <c:pt idx="103">
                  <c:v>4.076198830409357</c:v>
                </c:pt>
                <c:pt idx="104">
                  <c:v>4.206198830409356</c:v>
                </c:pt>
                <c:pt idx="105">
                  <c:v>4.1861988304093565</c:v>
                </c:pt>
                <c:pt idx="106">
                  <c:v>3.7961988304093568</c:v>
                </c:pt>
                <c:pt idx="107">
                  <c:v>3.4461988304093567</c:v>
                </c:pt>
                <c:pt idx="108">
                  <c:v>3.3673626373626373</c:v>
                </c:pt>
                <c:pt idx="109">
                  <c:v>3.8173626373626375</c:v>
                </c:pt>
                <c:pt idx="110">
                  <c:v>3.8573626373626375</c:v>
                </c:pt>
                <c:pt idx="111">
                  <c:v>3.8173626373626375</c:v>
                </c:pt>
                <c:pt idx="112">
                  <c:v>3.8973626373626371</c:v>
                </c:pt>
                <c:pt idx="113">
                  <c:v>3.7973626373626375</c:v>
                </c:pt>
                <c:pt idx="114">
                  <c:v>3.7473626373626372</c:v>
                </c:pt>
                <c:pt idx="115">
                  <c:v>3.5973626373626373</c:v>
                </c:pt>
                <c:pt idx="116">
                  <c:v>3.6573626373626373</c:v>
                </c:pt>
                <c:pt idx="117">
                  <c:v>3.5573626373626372</c:v>
                </c:pt>
                <c:pt idx="118">
                  <c:v>3.6373626373626373</c:v>
                </c:pt>
                <c:pt idx="119">
                  <c:v>3.7473626373626372</c:v>
                </c:pt>
                <c:pt idx="120">
                  <c:v>4.1615151515151512</c:v>
                </c:pt>
                <c:pt idx="121">
                  <c:v>4.4315151515151516</c:v>
                </c:pt>
                <c:pt idx="122">
                  <c:v>4.7615151515151517</c:v>
                </c:pt>
                <c:pt idx="123">
                  <c:v>5.001515151515151</c:v>
                </c:pt>
                <c:pt idx="124">
                  <c:v>5.2215151515151517</c:v>
                </c:pt>
                <c:pt idx="125">
                  <c:v>5.7415151515151512</c:v>
                </c:pt>
                <c:pt idx="126">
                  <c:v>5.4715151515151517</c:v>
                </c:pt>
                <c:pt idx="127">
                  <c:v>6.3515151515151516</c:v>
                </c:pt>
                <c:pt idx="128">
                  <c:v>6.4015151515151514</c:v>
                </c:pt>
                <c:pt idx="129">
                  <c:v>6.4515151515151512</c:v>
                </c:pt>
                <c:pt idx="130">
                  <c:v>6.3415151515151518</c:v>
                </c:pt>
                <c:pt idx="131">
                  <c:v>6.9915151515151512</c:v>
                </c:pt>
                <c:pt idx="132">
                  <c:v>6.775348837209302</c:v>
                </c:pt>
                <c:pt idx="133">
                  <c:v>5.7953488372093025</c:v>
                </c:pt>
                <c:pt idx="134">
                  <c:v>5.8953488372093021</c:v>
                </c:pt>
                <c:pt idx="135">
                  <c:v>5.9253488372093024</c:v>
                </c:pt>
                <c:pt idx="136">
                  <c:v>6.1353488372093024</c:v>
                </c:pt>
                <c:pt idx="137">
                  <c:v>6.3553488372093021</c:v>
                </c:pt>
                <c:pt idx="138">
                  <c:v>6.3753488372093026</c:v>
                </c:pt>
                <c:pt idx="139">
                  <c:v>6.3753488372093026</c:v>
                </c:pt>
                <c:pt idx="140">
                  <c:v>6.4553488372093017</c:v>
                </c:pt>
                <c:pt idx="141">
                  <c:v>6.5153488372093022</c:v>
                </c:pt>
                <c:pt idx="142">
                  <c:v>7.3153488372093021</c:v>
                </c:pt>
                <c:pt idx="143">
                  <c:v>8.0353488372093018</c:v>
                </c:pt>
                <c:pt idx="144">
                  <c:v>7.0224817518248175</c:v>
                </c:pt>
                <c:pt idx="145">
                  <c:v>7.0024817518248179</c:v>
                </c:pt>
                <c:pt idx="146">
                  <c:v>7.2124817518248179</c:v>
                </c:pt>
                <c:pt idx="147">
                  <c:v>7.1024817518248176</c:v>
                </c:pt>
                <c:pt idx="148">
                  <c:v>7.2424817518248172</c:v>
                </c:pt>
                <c:pt idx="149">
                  <c:v>7.1924817518248174</c:v>
                </c:pt>
                <c:pt idx="150">
                  <c:v>7.3124817518248175</c:v>
                </c:pt>
                <c:pt idx="151">
                  <c:v>7.2824817518248173</c:v>
                </c:pt>
                <c:pt idx="152">
                  <c:v>7.2324817518248175</c:v>
                </c:pt>
                <c:pt idx="153">
                  <c:v>7.2724817518248175</c:v>
                </c:pt>
                <c:pt idx="154">
                  <c:v>7.0924817518248178</c:v>
                </c:pt>
                <c:pt idx="155">
                  <c:v>6.5024817518248179</c:v>
                </c:pt>
                <c:pt idx="156">
                  <c:v>5.812439024390244</c:v>
                </c:pt>
                <c:pt idx="157">
                  <c:v>4.7924390243902435</c:v>
                </c:pt>
                <c:pt idx="158">
                  <c:v>4.5824390243902435</c:v>
                </c:pt>
                <c:pt idx="159">
                  <c:v>4.4724390243902441</c:v>
                </c:pt>
                <c:pt idx="160">
                  <c:v>4.5824390243902435</c:v>
                </c:pt>
                <c:pt idx="161">
                  <c:v>4.5824390243902435</c:v>
                </c:pt>
                <c:pt idx="162">
                  <c:v>4.7024390243902436</c:v>
                </c:pt>
                <c:pt idx="163">
                  <c:v>4.9124390243902436</c:v>
                </c:pt>
                <c:pt idx="164">
                  <c:v>4.8624390243902438</c:v>
                </c:pt>
                <c:pt idx="165">
                  <c:v>4.642439024390244</c:v>
                </c:pt>
                <c:pt idx="166">
                  <c:v>4.2124390243902434</c:v>
                </c:pt>
                <c:pt idx="167">
                  <c:v>3.7624390243902437</c:v>
                </c:pt>
                <c:pt idx="168">
                  <c:v>3.7740449438202246</c:v>
                </c:pt>
                <c:pt idx="169">
                  <c:v>3.8840449438202249</c:v>
                </c:pt>
                <c:pt idx="170">
                  <c:v>3.8940449438202247</c:v>
                </c:pt>
                <c:pt idx="171">
                  <c:v>4.0540449438202248</c:v>
                </c:pt>
                <c:pt idx="172">
                  <c:v>4.1240449438202242</c:v>
                </c:pt>
                <c:pt idx="173">
                  <c:v>4.0640449438202246</c:v>
                </c:pt>
                <c:pt idx="174">
                  <c:v>4.0940449438202249</c:v>
                </c:pt>
                <c:pt idx="175">
                  <c:v>4.004044943820225</c:v>
                </c:pt>
                <c:pt idx="176">
                  <c:v>3.8740449438202247</c:v>
                </c:pt>
                <c:pt idx="177">
                  <c:v>3.8440449438202249</c:v>
                </c:pt>
                <c:pt idx="178">
                  <c:v>4.0440449438202242</c:v>
                </c:pt>
                <c:pt idx="179">
                  <c:v>3.9340449438202247</c:v>
                </c:pt>
                <c:pt idx="180">
                  <c:v>3.7418749999999998</c:v>
                </c:pt>
                <c:pt idx="181">
                  <c:v>3.7518750000000001</c:v>
                </c:pt>
                <c:pt idx="182">
                  <c:v>3.7018749999999998</c:v>
                </c:pt>
                <c:pt idx="183">
                  <c:v>3.7018749999999998</c:v>
                </c:pt>
                <c:pt idx="184">
                  <c:v>3.7218749999999998</c:v>
                </c:pt>
                <c:pt idx="185">
                  <c:v>3.651875</c:v>
                </c:pt>
                <c:pt idx="186">
                  <c:v>3.631875</c:v>
                </c:pt>
                <c:pt idx="187">
                  <c:v>3.691875</c:v>
                </c:pt>
                <c:pt idx="188">
                  <c:v>3.7718750000000001</c:v>
                </c:pt>
                <c:pt idx="189">
                  <c:v>3.921875</c:v>
                </c:pt>
                <c:pt idx="190">
                  <c:v>3.7218749999999998</c:v>
                </c:pt>
                <c:pt idx="191">
                  <c:v>3.2518750000000001</c:v>
                </c:pt>
                <c:pt idx="192">
                  <c:v>3.1391133004926108</c:v>
                </c:pt>
                <c:pt idx="193">
                  <c:v>3.3591133004926106</c:v>
                </c:pt>
                <c:pt idx="194">
                  <c:v>3.2591133004926109</c:v>
                </c:pt>
                <c:pt idx="195">
                  <c:v>3.3291133004926108</c:v>
                </c:pt>
                <c:pt idx="196">
                  <c:v>3.3991133004926106</c:v>
                </c:pt>
                <c:pt idx="197">
                  <c:v>3.4491133004926109</c:v>
                </c:pt>
                <c:pt idx="198">
                  <c:v>3.4891133004926109</c:v>
                </c:pt>
                <c:pt idx="199">
                  <c:v>3.3991133004926106</c:v>
                </c:pt>
                <c:pt idx="200">
                  <c:v>3.4491133004926109</c:v>
                </c:pt>
                <c:pt idx="201">
                  <c:v>3.4091133004926109</c:v>
                </c:pt>
                <c:pt idx="202">
                  <c:v>3.4591133004926107</c:v>
                </c:pt>
                <c:pt idx="203">
                  <c:v>3.2491133004926107</c:v>
                </c:pt>
                <c:pt idx="204">
                  <c:v>3.2298019801980198</c:v>
                </c:pt>
                <c:pt idx="205">
                  <c:v>3.2498019801980198</c:v>
                </c:pt>
                <c:pt idx="206">
                  <c:v>3.1598019801980199</c:v>
                </c:pt>
                <c:pt idx="207">
                  <c:v>3.21980198019802</c:v>
                </c:pt>
                <c:pt idx="208">
                  <c:v>3.25980198019802</c:v>
                </c:pt>
                <c:pt idx="209">
                  <c:v>3.3498019801980199</c:v>
                </c:pt>
                <c:pt idx="210">
                  <c:v>3.44980198019802</c:v>
                </c:pt>
                <c:pt idx="211">
                  <c:v>3.5398019801980198</c:v>
                </c:pt>
                <c:pt idx="212">
                  <c:v>3.5898019801980197</c:v>
                </c:pt>
                <c:pt idx="213">
                  <c:v>3.5598019801980199</c:v>
                </c:pt>
                <c:pt idx="214">
                  <c:v>3.42980198019802</c:v>
                </c:pt>
                <c:pt idx="215">
                  <c:v>3.2898019801980198</c:v>
                </c:pt>
                <c:pt idx="216">
                  <c:v>3.3204081632653062</c:v>
                </c:pt>
                <c:pt idx="217">
                  <c:v>3.4304081632653061</c:v>
                </c:pt>
                <c:pt idx="218">
                  <c:v>3.4304081632653061</c:v>
                </c:pt>
                <c:pt idx="219">
                  <c:v>3.5504081632653062</c:v>
                </c:pt>
                <c:pt idx="220">
                  <c:v>3.5504081632653062</c:v>
                </c:pt>
                <c:pt idx="221">
                  <c:v>3.5704081632653062</c:v>
                </c:pt>
                <c:pt idx="222">
                  <c:v>3.600408163265306</c:v>
                </c:pt>
                <c:pt idx="223">
                  <c:v>3.5404081632653059</c:v>
                </c:pt>
                <c:pt idx="224">
                  <c:v>3.620408163265306</c:v>
                </c:pt>
                <c:pt idx="225">
                  <c:v>3.9804081632653063</c:v>
                </c:pt>
                <c:pt idx="226">
                  <c:v>4.140408163265306</c:v>
                </c:pt>
                <c:pt idx="227">
                  <c:v>3.9404081632653063</c:v>
                </c:pt>
                <c:pt idx="228">
                  <c:v>4.1229393939393937</c:v>
                </c:pt>
                <c:pt idx="229">
                  <c:v>4.192939393939394</c:v>
                </c:pt>
                <c:pt idx="230">
                  <c:v>4.0429393939393936</c:v>
                </c:pt>
                <c:pt idx="231">
                  <c:v>4.1029393939393941</c:v>
                </c:pt>
                <c:pt idx="232">
                  <c:v>4.1829393939393942</c:v>
                </c:pt>
                <c:pt idx="233">
                  <c:v>4.1429393939393941</c:v>
                </c:pt>
                <c:pt idx="234">
                  <c:v>4.0429393939393936</c:v>
                </c:pt>
                <c:pt idx="235">
                  <c:v>3.6829393939393937</c:v>
                </c:pt>
                <c:pt idx="236">
                  <c:v>3.522939393939394</c:v>
                </c:pt>
                <c:pt idx="237">
                  <c:v>3.5129393939393938</c:v>
                </c:pt>
                <c:pt idx="238">
                  <c:v>3.5429393939393941</c:v>
                </c:pt>
                <c:pt idx="239">
                  <c:v>3.482939393939394</c:v>
                </c:pt>
                <c:pt idx="240">
                  <c:v>3.7321977401129947</c:v>
                </c:pt>
                <c:pt idx="241">
                  <c:v>3.9521977401129944</c:v>
                </c:pt>
                <c:pt idx="242">
                  <c:v>4.1621977401129939</c:v>
                </c:pt>
                <c:pt idx="243">
                  <c:v>4.3921977401129944</c:v>
                </c:pt>
                <c:pt idx="244">
                  <c:v>4.7421977401129949</c:v>
                </c:pt>
                <c:pt idx="245">
                  <c:v>5.2121977401129946</c:v>
                </c:pt>
                <c:pt idx="246">
                  <c:v>5.2321977401129942</c:v>
                </c:pt>
                <c:pt idx="247">
                  <c:v>5.6921977401129942</c:v>
                </c:pt>
                <c:pt idx="248">
                  <c:v>6.3721977401129948</c:v>
                </c:pt>
                <c:pt idx="249">
                  <c:v>6.5321977401129949</c:v>
                </c:pt>
                <c:pt idx="250">
                  <c:v>6.5621977401129943</c:v>
                </c:pt>
                <c:pt idx="251">
                  <c:v>6.7221977401129944</c:v>
                </c:pt>
                <c:pt idx="252">
                  <c:v>5.6327450980392157</c:v>
                </c:pt>
                <c:pt idx="253">
                  <c:v>5.0227450980392154</c:v>
                </c:pt>
                <c:pt idx="254">
                  <c:v>5.2327450980392163</c:v>
                </c:pt>
                <c:pt idx="255">
                  <c:v>5.5427450980392159</c:v>
                </c:pt>
                <c:pt idx="256">
                  <c:v>5.702745098039216</c:v>
                </c:pt>
                <c:pt idx="257">
                  <c:v>6.1127450980392162</c:v>
                </c:pt>
                <c:pt idx="258">
                  <c:v>6.5927450980392157</c:v>
                </c:pt>
                <c:pt idx="259">
                  <c:v>7.122745098039216</c:v>
                </c:pt>
                <c:pt idx="260">
                  <c:v>7.3427450980392157</c:v>
                </c:pt>
                <c:pt idx="261">
                  <c:v>7.4827450980392163</c:v>
                </c:pt>
                <c:pt idx="262">
                  <c:v>7.4427450980392162</c:v>
                </c:pt>
                <c:pt idx="263">
                  <c:v>7.4027450980392162</c:v>
                </c:pt>
                <c:pt idx="264">
                  <c:v>7.42</c:v>
                </c:pt>
                <c:pt idx="265">
                  <c:v>6.53</c:v>
                </c:pt>
                <c:pt idx="266">
                  <c:v>6.5</c:v>
                </c:pt>
                <c:pt idx="267">
                  <c:v>6.69</c:v>
                </c:pt>
                <c:pt idx="268">
                  <c:v>6.74</c:v>
                </c:pt>
                <c:pt idx="269">
                  <c:v>6.83</c:v>
                </c:pt>
                <c:pt idx="270">
                  <c:v>6.7</c:v>
                </c:pt>
              </c:numCache>
            </c:numRef>
          </c:val>
          <c:smooth val="0"/>
          <c:extLst>
            <c:ext xmlns:c16="http://schemas.microsoft.com/office/drawing/2014/chart" uri="{C3380CC4-5D6E-409C-BE32-E72D297353CC}">
              <c16:uniqueId val="{00000000-2B8F-415D-A193-195A87484544}"/>
            </c:ext>
          </c:extLst>
        </c:ser>
        <c:ser>
          <c:idx val="1"/>
          <c:order val="1"/>
          <c:tx>
            <c:v>Costs</c:v>
          </c:tx>
          <c:spPr>
            <a:ln>
              <a:solidFill>
                <a:schemeClr val="accent1"/>
              </a:solidFill>
            </a:ln>
          </c:spPr>
          <c:marker>
            <c:symbol val="none"/>
          </c:marker>
          <c:cat>
            <c:strRef>
              <c:f>'Monthly Profitability'!$B$6:$B$281</c:f>
              <c:strCache>
                <c:ptCount val="276"/>
                <c:pt idx="0">
                  <c:v>Sept. 2000</c:v>
                </c:pt>
                <c:pt idx="1">
                  <c:v>Oct.</c:v>
                </c:pt>
                <c:pt idx="2">
                  <c:v>Nov.</c:v>
                </c:pt>
                <c:pt idx="3">
                  <c:v>Dec.</c:v>
                </c:pt>
                <c:pt idx="4">
                  <c:v>Jan. 2001</c:v>
                </c:pt>
                <c:pt idx="5">
                  <c:v>Feb.</c:v>
                </c:pt>
                <c:pt idx="6">
                  <c:v>March</c:v>
                </c:pt>
                <c:pt idx="7">
                  <c:v>April</c:v>
                </c:pt>
                <c:pt idx="8">
                  <c:v>May</c:v>
                </c:pt>
                <c:pt idx="9">
                  <c:v>June</c:v>
                </c:pt>
                <c:pt idx="10">
                  <c:v>July</c:v>
                </c:pt>
                <c:pt idx="11">
                  <c:v>Aug. 2001</c:v>
                </c:pt>
                <c:pt idx="12">
                  <c:v>Sept. 2001</c:v>
                </c:pt>
                <c:pt idx="13">
                  <c:v>Oct.</c:v>
                </c:pt>
                <c:pt idx="14">
                  <c:v>Nov.</c:v>
                </c:pt>
                <c:pt idx="15">
                  <c:v>Dec.</c:v>
                </c:pt>
                <c:pt idx="16">
                  <c:v>Jan. 2002</c:v>
                </c:pt>
                <c:pt idx="17">
                  <c:v>Feb.</c:v>
                </c:pt>
                <c:pt idx="18">
                  <c:v>March</c:v>
                </c:pt>
                <c:pt idx="19">
                  <c:v>April</c:v>
                </c:pt>
                <c:pt idx="20">
                  <c:v>May</c:v>
                </c:pt>
                <c:pt idx="21">
                  <c:v>June</c:v>
                </c:pt>
                <c:pt idx="22">
                  <c:v>July</c:v>
                </c:pt>
                <c:pt idx="23">
                  <c:v>Aug. 2002</c:v>
                </c:pt>
                <c:pt idx="24">
                  <c:v>Sept. 2002</c:v>
                </c:pt>
                <c:pt idx="25">
                  <c:v>Oct.</c:v>
                </c:pt>
                <c:pt idx="26">
                  <c:v>Nov.</c:v>
                </c:pt>
                <c:pt idx="27">
                  <c:v>Dec.</c:v>
                </c:pt>
                <c:pt idx="28">
                  <c:v>Jan. 2003</c:v>
                </c:pt>
                <c:pt idx="29">
                  <c:v>Feb.</c:v>
                </c:pt>
                <c:pt idx="30">
                  <c:v>March</c:v>
                </c:pt>
                <c:pt idx="31">
                  <c:v>April</c:v>
                </c:pt>
                <c:pt idx="32">
                  <c:v>May</c:v>
                </c:pt>
                <c:pt idx="33">
                  <c:v>June</c:v>
                </c:pt>
                <c:pt idx="34">
                  <c:v>July</c:v>
                </c:pt>
                <c:pt idx="35">
                  <c:v>Aug. 2003</c:v>
                </c:pt>
                <c:pt idx="36">
                  <c:v>Sept. 2003</c:v>
                </c:pt>
                <c:pt idx="37">
                  <c:v>Oct.</c:v>
                </c:pt>
                <c:pt idx="38">
                  <c:v>Nov.</c:v>
                </c:pt>
                <c:pt idx="39">
                  <c:v>Dec.</c:v>
                </c:pt>
                <c:pt idx="40">
                  <c:v>Jan. 2004</c:v>
                </c:pt>
                <c:pt idx="41">
                  <c:v>Feb.</c:v>
                </c:pt>
                <c:pt idx="42">
                  <c:v>March</c:v>
                </c:pt>
                <c:pt idx="43">
                  <c:v>April</c:v>
                </c:pt>
                <c:pt idx="44">
                  <c:v>May</c:v>
                </c:pt>
                <c:pt idx="45">
                  <c:v>June</c:v>
                </c:pt>
                <c:pt idx="46">
                  <c:v>July</c:v>
                </c:pt>
                <c:pt idx="47">
                  <c:v>Aug. 2004</c:v>
                </c:pt>
                <c:pt idx="48">
                  <c:v>Sept. 2004</c:v>
                </c:pt>
                <c:pt idx="49">
                  <c:v>Oct.</c:v>
                </c:pt>
                <c:pt idx="50">
                  <c:v>Nov.</c:v>
                </c:pt>
                <c:pt idx="51">
                  <c:v>Dec.</c:v>
                </c:pt>
                <c:pt idx="52">
                  <c:v>Jan. 2005</c:v>
                </c:pt>
                <c:pt idx="53">
                  <c:v>Feb.</c:v>
                </c:pt>
                <c:pt idx="54">
                  <c:v>March</c:v>
                </c:pt>
                <c:pt idx="55">
                  <c:v>April</c:v>
                </c:pt>
                <c:pt idx="56">
                  <c:v>May</c:v>
                </c:pt>
                <c:pt idx="57">
                  <c:v>June</c:v>
                </c:pt>
                <c:pt idx="58">
                  <c:v>July</c:v>
                </c:pt>
                <c:pt idx="59">
                  <c:v>Aug. 2005</c:v>
                </c:pt>
                <c:pt idx="60">
                  <c:v>Sept. 2005</c:v>
                </c:pt>
                <c:pt idx="61">
                  <c:v>Oct.</c:v>
                </c:pt>
                <c:pt idx="62">
                  <c:v>Nov.</c:v>
                </c:pt>
                <c:pt idx="63">
                  <c:v>Dec.</c:v>
                </c:pt>
                <c:pt idx="64">
                  <c:v>Jan. 2006</c:v>
                </c:pt>
                <c:pt idx="65">
                  <c:v>Feb.</c:v>
                </c:pt>
                <c:pt idx="66">
                  <c:v>March</c:v>
                </c:pt>
                <c:pt idx="67">
                  <c:v>April</c:v>
                </c:pt>
                <c:pt idx="68">
                  <c:v>May</c:v>
                </c:pt>
                <c:pt idx="69">
                  <c:v>June</c:v>
                </c:pt>
                <c:pt idx="70">
                  <c:v>July</c:v>
                </c:pt>
                <c:pt idx="71">
                  <c:v>Aug. 2006</c:v>
                </c:pt>
                <c:pt idx="72">
                  <c:v>Sept. 2006</c:v>
                </c:pt>
                <c:pt idx="73">
                  <c:v>Oct.</c:v>
                </c:pt>
                <c:pt idx="74">
                  <c:v>Nov.</c:v>
                </c:pt>
                <c:pt idx="75">
                  <c:v>Dec.</c:v>
                </c:pt>
                <c:pt idx="76">
                  <c:v>Jan. 2007</c:v>
                </c:pt>
                <c:pt idx="77">
                  <c:v>Feb.</c:v>
                </c:pt>
                <c:pt idx="78">
                  <c:v>March</c:v>
                </c:pt>
                <c:pt idx="79">
                  <c:v>April</c:v>
                </c:pt>
                <c:pt idx="80">
                  <c:v>May</c:v>
                </c:pt>
                <c:pt idx="81">
                  <c:v>June</c:v>
                </c:pt>
                <c:pt idx="82">
                  <c:v>July</c:v>
                </c:pt>
                <c:pt idx="83">
                  <c:v>Aug. 2007</c:v>
                </c:pt>
                <c:pt idx="84">
                  <c:v>Sept. 2007</c:v>
                </c:pt>
                <c:pt idx="85">
                  <c:v>Oct.</c:v>
                </c:pt>
                <c:pt idx="86">
                  <c:v>Nov.</c:v>
                </c:pt>
                <c:pt idx="87">
                  <c:v>Dec.</c:v>
                </c:pt>
                <c:pt idx="88">
                  <c:v>Jan. 2008</c:v>
                </c:pt>
                <c:pt idx="89">
                  <c:v>Feb.</c:v>
                </c:pt>
                <c:pt idx="90">
                  <c:v>March</c:v>
                </c:pt>
                <c:pt idx="91">
                  <c:v>April</c:v>
                </c:pt>
                <c:pt idx="92">
                  <c:v>May</c:v>
                </c:pt>
                <c:pt idx="93">
                  <c:v>June</c:v>
                </c:pt>
                <c:pt idx="94">
                  <c:v>July</c:v>
                </c:pt>
                <c:pt idx="95">
                  <c:v>Aug. 2008</c:v>
                </c:pt>
                <c:pt idx="96">
                  <c:v>Sept. 2008</c:v>
                </c:pt>
                <c:pt idx="97">
                  <c:v>Oct.</c:v>
                </c:pt>
                <c:pt idx="98">
                  <c:v>Nov.</c:v>
                </c:pt>
                <c:pt idx="99">
                  <c:v>Dec.</c:v>
                </c:pt>
                <c:pt idx="100">
                  <c:v>Jan. 2009</c:v>
                </c:pt>
                <c:pt idx="101">
                  <c:v>Feb.</c:v>
                </c:pt>
                <c:pt idx="102">
                  <c:v>March</c:v>
                </c:pt>
                <c:pt idx="103">
                  <c:v>April</c:v>
                </c:pt>
                <c:pt idx="104">
                  <c:v>May</c:v>
                </c:pt>
                <c:pt idx="105">
                  <c:v>June</c:v>
                </c:pt>
                <c:pt idx="106">
                  <c:v>July</c:v>
                </c:pt>
                <c:pt idx="107">
                  <c:v>Aug. 2009</c:v>
                </c:pt>
                <c:pt idx="108">
                  <c:v>Sept. 2009</c:v>
                </c:pt>
                <c:pt idx="109">
                  <c:v>Oct.</c:v>
                </c:pt>
                <c:pt idx="110">
                  <c:v>Nov.</c:v>
                </c:pt>
                <c:pt idx="111">
                  <c:v>Dec.</c:v>
                </c:pt>
                <c:pt idx="112">
                  <c:v>Jan. 2010</c:v>
                </c:pt>
                <c:pt idx="113">
                  <c:v>Feb.</c:v>
                </c:pt>
                <c:pt idx="114">
                  <c:v>March</c:v>
                </c:pt>
                <c:pt idx="115">
                  <c:v>April</c:v>
                </c:pt>
                <c:pt idx="116">
                  <c:v>May</c:v>
                </c:pt>
                <c:pt idx="117">
                  <c:v>June</c:v>
                </c:pt>
                <c:pt idx="118">
                  <c:v>July</c:v>
                </c:pt>
                <c:pt idx="119">
                  <c:v>Aug. 2010</c:v>
                </c:pt>
                <c:pt idx="120">
                  <c:v>Sept. 2010</c:v>
                </c:pt>
                <c:pt idx="121">
                  <c:v>Oct.</c:v>
                </c:pt>
                <c:pt idx="122">
                  <c:v>Nov.</c:v>
                </c:pt>
                <c:pt idx="123">
                  <c:v>Dec.</c:v>
                </c:pt>
                <c:pt idx="124">
                  <c:v>Jan. 2011</c:v>
                </c:pt>
                <c:pt idx="125">
                  <c:v>Feb.</c:v>
                </c:pt>
                <c:pt idx="126">
                  <c:v>March</c:v>
                </c:pt>
                <c:pt idx="127">
                  <c:v>April</c:v>
                </c:pt>
                <c:pt idx="128">
                  <c:v>May</c:v>
                </c:pt>
                <c:pt idx="129">
                  <c:v>June</c:v>
                </c:pt>
                <c:pt idx="130">
                  <c:v>July</c:v>
                </c:pt>
                <c:pt idx="131">
                  <c:v>Aug. 2011</c:v>
                </c:pt>
                <c:pt idx="132">
                  <c:v>Sept. 2011</c:v>
                </c:pt>
                <c:pt idx="133">
                  <c:v>Oct.</c:v>
                </c:pt>
                <c:pt idx="134">
                  <c:v>Nov.</c:v>
                </c:pt>
                <c:pt idx="135">
                  <c:v>Dec.</c:v>
                </c:pt>
                <c:pt idx="136">
                  <c:v>Jan. 2012</c:v>
                </c:pt>
                <c:pt idx="137">
                  <c:v>Feb.</c:v>
                </c:pt>
                <c:pt idx="138">
                  <c:v>March</c:v>
                </c:pt>
                <c:pt idx="139">
                  <c:v>April</c:v>
                </c:pt>
                <c:pt idx="140">
                  <c:v>May</c:v>
                </c:pt>
                <c:pt idx="141">
                  <c:v>June</c:v>
                </c:pt>
                <c:pt idx="142">
                  <c:v>July</c:v>
                </c:pt>
                <c:pt idx="143">
                  <c:v>Aug. 2012</c:v>
                </c:pt>
                <c:pt idx="144">
                  <c:v>Sept. 2012</c:v>
                </c:pt>
                <c:pt idx="145">
                  <c:v>Oct.</c:v>
                </c:pt>
                <c:pt idx="146">
                  <c:v>Nov.</c:v>
                </c:pt>
                <c:pt idx="147">
                  <c:v>Dec.</c:v>
                </c:pt>
                <c:pt idx="148">
                  <c:v>Jan. 2013</c:v>
                </c:pt>
                <c:pt idx="149">
                  <c:v>Feb.</c:v>
                </c:pt>
                <c:pt idx="150">
                  <c:v>March</c:v>
                </c:pt>
                <c:pt idx="151">
                  <c:v>April</c:v>
                </c:pt>
                <c:pt idx="152">
                  <c:v>May</c:v>
                </c:pt>
                <c:pt idx="153">
                  <c:v>June</c:v>
                </c:pt>
                <c:pt idx="154">
                  <c:v>July</c:v>
                </c:pt>
                <c:pt idx="155">
                  <c:v>Aug. 2013</c:v>
                </c:pt>
                <c:pt idx="156">
                  <c:v>Sept. 2013</c:v>
                </c:pt>
                <c:pt idx="157">
                  <c:v>Oct.</c:v>
                </c:pt>
                <c:pt idx="158">
                  <c:v>Nov.</c:v>
                </c:pt>
                <c:pt idx="159">
                  <c:v>Dec.</c:v>
                </c:pt>
                <c:pt idx="160">
                  <c:v>Jan. 2014</c:v>
                </c:pt>
                <c:pt idx="161">
                  <c:v>Feb.</c:v>
                </c:pt>
                <c:pt idx="162">
                  <c:v>March</c:v>
                </c:pt>
                <c:pt idx="163">
                  <c:v>April</c:v>
                </c:pt>
                <c:pt idx="164">
                  <c:v>May</c:v>
                </c:pt>
                <c:pt idx="165">
                  <c:v>June</c:v>
                </c:pt>
                <c:pt idx="166">
                  <c:v>July</c:v>
                </c:pt>
                <c:pt idx="167">
                  <c:v>Aug. 2014</c:v>
                </c:pt>
                <c:pt idx="168">
                  <c:v>Sept. 2014</c:v>
                </c:pt>
                <c:pt idx="169">
                  <c:v>Oct.</c:v>
                </c:pt>
                <c:pt idx="170">
                  <c:v>Nov.</c:v>
                </c:pt>
                <c:pt idx="171">
                  <c:v>Dec.</c:v>
                </c:pt>
                <c:pt idx="172">
                  <c:v>Jan. 2015</c:v>
                </c:pt>
                <c:pt idx="173">
                  <c:v>Feb.</c:v>
                </c:pt>
                <c:pt idx="174">
                  <c:v>March</c:v>
                </c:pt>
                <c:pt idx="175">
                  <c:v>April</c:v>
                </c:pt>
                <c:pt idx="176">
                  <c:v>May</c:v>
                </c:pt>
                <c:pt idx="177">
                  <c:v>June</c:v>
                </c:pt>
                <c:pt idx="178">
                  <c:v>July</c:v>
                </c:pt>
                <c:pt idx="179">
                  <c:v>Aug. 2015</c:v>
                </c:pt>
                <c:pt idx="180">
                  <c:v>Sept. 2015</c:v>
                </c:pt>
                <c:pt idx="181">
                  <c:v>Oct.</c:v>
                </c:pt>
                <c:pt idx="182">
                  <c:v>Nov.</c:v>
                </c:pt>
                <c:pt idx="183">
                  <c:v>Dec.</c:v>
                </c:pt>
                <c:pt idx="184">
                  <c:v>Jan. 2016</c:v>
                </c:pt>
                <c:pt idx="185">
                  <c:v>Feb.</c:v>
                </c:pt>
                <c:pt idx="186">
                  <c:v>March</c:v>
                </c:pt>
                <c:pt idx="187">
                  <c:v>April</c:v>
                </c:pt>
                <c:pt idx="188">
                  <c:v>May</c:v>
                </c:pt>
                <c:pt idx="189">
                  <c:v>June</c:v>
                </c:pt>
                <c:pt idx="190">
                  <c:v>July</c:v>
                </c:pt>
                <c:pt idx="191">
                  <c:v>Aug. 2016</c:v>
                </c:pt>
                <c:pt idx="192">
                  <c:v>Sept. 2016</c:v>
                </c:pt>
                <c:pt idx="193">
                  <c:v>Oct.</c:v>
                </c:pt>
                <c:pt idx="194">
                  <c:v>Nov.</c:v>
                </c:pt>
                <c:pt idx="195">
                  <c:v>Dec.</c:v>
                </c:pt>
                <c:pt idx="196">
                  <c:v>Jan. 2017</c:v>
                </c:pt>
                <c:pt idx="197">
                  <c:v>Feb.</c:v>
                </c:pt>
                <c:pt idx="198">
                  <c:v>March</c:v>
                </c:pt>
                <c:pt idx="199">
                  <c:v>April</c:v>
                </c:pt>
                <c:pt idx="200">
                  <c:v>May</c:v>
                </c:pt>
                <c:pt idx="201">
                  <c:v>June</c:v>
                </c:pt>
                <c:pt idx="202">
                  <c:v>July</c:v>
                </c:pt>
                <c:pt idx="203">
                  <c:v>Aug. 2017</c:v>
                </c:pt>
                <c:pt idx="204">
                  <c:v>Sept. 2017</c:v>
                </c:pt>
                <c:pt idx="205">
                  <c:v>Oct.</c:v>
                </c:pt>
                <c:pt idx="206">
                  <c:v>Nov.</c:v>
                </c:pt>
                <c:pt idx="207">
                  <c:v>Dec.</c:v>
                </c:pt>
                <c:pt idx="208">
                  <c:v>Jan. 2018</c:v>
                </c:pt>
                <c:pt idx="209">
                  <c:v>Feb.</c:v>
                </c:pt>
                <c:pt idx="210">
                  <c:v>March</c:v>
                </c:pt>
                <c:pt idx="211">
                  <c:v>April</c:v>
                </c:pt>
                <c:pt idx="212">
                  <c:v>May</c:v>
                </c:pt>
                <c:pt idx="213">
                  <c:v>June</c:v>
                </c:pt>
                <c:pt idx="214">
                  <c:v>July</c:v>
                </c:pt>
                <c:pt idx="215">
                  <c:v>Aug. 2018</c:v>
                </c:pt>
                <c:pt idx="216">
                  <c:v>Sept. 2018</c:v>
                </c:pt>
                <c:pt idx="217">
                  <c:v>Oct.</c:v>
                </c:pt>
                <c:pt idx="218">
                  <c:v>Nov.</c:v>
                </c:pt>
                <c:pt idx="219">
                  <c:v>Dec.</c:v>
                </c:pt>
                <c:pt idx="220">
                  <c:v>Jan. 2019</c:v>
                </c:pt>
                <c:pt idx="221">
                  <c:v>Feb.</c:v>
                </c:pt>
                <c:pt idx="222">
                  <c:v>March</c:v>
                </c:pt>
                <c:pt idx="223">
                  <c:v>April</c:v>
                </c:pt>
                <c:pt idx="224">
                  <c:v>May</c:v>
                </c:pt>
                <c:pt idx="225">
                  <c:v>June</c:v>
                </c:pt>
                <c:pt idx="226">
                  <c:v>July</c:v>
                </c:pt>
                <c:pt idx="227">
                  <c:v>Aug. 2019</c:v>
                </c:pt>
                <c:pt idx="228">
                  <c:v>Sept. 2019</c:v>
                </c:pt>
                <c:pt idx="229">
                  <c:v>Oct.</c:v>
                </c:pt>
                <c:pt idx="230">
                  <c:v>Nov.</c:v>
                </c:pt>
                <c:pt idx="231">
                  <c:v>Dec.</c:v>
                </c:pt>
                <c:pt idx="232">
                  <c:v>Jan. 2020</c:v>
                </c:pt>
                <c:pt idx="233">
                  <c:v>Feb.</c:v>
                </c:pt>
                <c:pt idx="234">
                  <c:v>March</c:v>
                </c:pt>
                <c:pt idx="235">
                  <c:v>April</c:v>
                </c:pt>
                <c:pt idx="236">
                  <c:v>May</c:v>
                </c:pt>
                <c:pt idx="237">
                  <c:v>June</c:v>
                </c:pt>
                <c:pt idx="238">
                  <c:v>July</c:v>
                </c:pt>
                <c:pt idx="239">
                  <c:v>Aug. 2020</c:v>
                </c:pt>
                <c:pt idx="240">
                  <c:v>Sept. 2020</c:v>
                </c:pt>
                <c:pt idx="241">
                  <c:v>Oct.</c:v>
                </c:pt>
                <c:pt idx="242">
                  <c:v>Nov.</c:v>
                </c:pt>
                <c:pt idx="243">
                  <c:v>Dec.</c:v>
                </c:pt>
                <c:pt idx="244">
                  <c:v>Jan. 2021</c:v>
                </c:pt>
                <c:pt idx="245">
                  <c:v>Feb.</c:v>
                </c:pt>
                <c:pt idx="246">
                  <c:v>March</c:v>
                </c:pt>
                <c:pt idx="247">
                  <c:v>April</c:v>
                </c:pt>
                <c:pt idx="248">
                  <c:v>May</c:v>
                </c:pt>
                <c:pt idx="249">
                  <c:v>June</c:v>
                </c:pt>
                <c:pt idx="250">
                  <c:v>July</c:v>
                </c:pt>
                <c:pt idx="251">
                  <c:v>Aug. 2021</c:v>
                </c:pt>
                <c:pt idx="252">
                  <c:v>Sept. 2021</c:v>
                </c:pt>
                <c:pt idx="253">
                  <c:v>Oct.</c:v>
                </c:pt>
                <c:pt idx="254">
                  <c:v>Nov.</c:v>
                </c:pt>
                <c:pt idx="255">
                  <c:v>Dec.</c:v>
                </c:pt>
                <c:pt idx="256">
                  <c:v>Jan. 2022</c:v>
                </c:pt>
                <c:pt idx="257">
                  <c:v>Feb.</c:v>
                </c:pt>
                <c:pt idx="258">
                  <c:v>March</c:v>
                </c:pt>
                <c:pt idx="259">
                  <c:v>April</c:v>
                </c:pt>
                <c:pt idx="260">
                  <c:v>May</c:v>
                </c:pt>
                <c:pt idx="261">
                  <c:v>June</c:v>
                </c:pt>
                <c:pt idx="262">
                  <c:v>July</c:v>
                </c:pt>
                <c:pt idx="263">
                  <c:v>Aug. 2022</c:v>
                </c:pt>
                <c:pt idx="264">
                  <c:v>Sept. 2022</c:v>
                </c:pt>
                <c:pt idx="265">
                  <c:v>Oct.</c:v>
                </c:pt>
                <c:pt idx="266">
                  <c:v>Nov.</c:v>
                </c:pt>
                <c:pt idx="267">
                  <c:v>Dec.</c:v>
                </c:pt>
                <c:pt idx="268">
                  <c:v>Jan. 2023</c:v>
                </c:pt>
                <c:pt idx="269">
                  <c:v>Feb.</c:v>
                </c:pt>
                <c:pt idx="270">
                  <c:v>March</c:v>
                </c:pt>
                <c:pt idx="271">
                  <c:v>April</c:v>
                </c:pt>
                <c:pt idx="272">
                  <c:v>May</c:v>
                </c:pt>
                <c:pt idx="273">
                  <c:v>June</c:v>
                </c:pt>
                <c:pt idx="274">
                  <c:v>July</c:v>
                </c:pt>
                <c:pt idx="275">
                  <c:v>Aug. 2023</c:v>
                </c:pt>
              </c:strCache>
            </c:strRef>
          </c:cat>
          <c:val>
            <c:numRef>
              <c:f>'Monthly Profitability'!$M$6:$M$281</c:f>
              <c:numCache>
                <c:formatCode>_("$"* #,##0.00_);_("$"* \(#,##0.00\);_("$"* "-"??_);_(@_)</c:formatCode>
                <c:ptCount val="276"/>
                <c:pt idx="0">
                  <c:v>2.514791666666667</c:v>
                </c:pt>
                <c:pt idx="1">
                  <c:v>2.514791666666667</c:v>
                </c:pt>
                <c:pt idx="2">
                  <c:v>2.514791666666667</c:v>
                </c:pt>
                <c:pt idx="3">
                  <c:v>2.514791666666667</c:v>
                </c:pt>
                <c:pt idx="4">
                  <c:v>2.514791666666667</c:v>
                </c:pt>
                <c:pt idx="5">
                  <c:v>2.514791666666667</c:v>
                </c:pt>
                <c:pt idx="6">
                  <c:v>2.514791666666667</c:v>
                </c:pt>
                <c:pt idx="7">
                  <c:v>2.514791666666667</c:v>
                </c:pt>
                <c:pt idx="8">
                  <c:v>2.514791666666667</c:v>
                </c:pt>
                <c:pt idx="9">
                  <c:v>2.514791666666667</c:v>
                </c:pt>
                <c:pt idx="10">
                  <c:v>2.514791666666667</c:v>
                </c:pt>
                <c:pt idx="11">
                  <c:v>2.514791666666667</c:v>
                </c:pt>
                <c:pt idx="12">
                  <c:v>2.5690410958904111</c:v>
                </c:pt>
                <c:pt idx="13">
                  <c:v>2.5690410958904111</c:v>
                </c:pt>
                <c:pt idx="14">
                  <c:v>2.5690410958904111</c:v>
                </c:pt>
                <c:pt idx="15">
                  <c:v>2.5690410958904111</c:v>
                </c:pt>
                <c:pt idx="16">
                  <c:v>2.5690410958904111</c:v>
                </c:pt>
                <c:pt idx="17">
                  <c:v>2.5690410958904111</c:v>
                </c:pt>
                <c:pt idx="18">
                  <c:v>2.5690410958904111</c:v>
                </c:pt>
                <c:pt idx="19">
                  <c:v>2.5690410958904111</c:v>
                </c:pt>
                <c:pt idx="20">
                  <c:v>2.5690410958904111</c:v>
                </c:pt>
                <c:pt idx="21">
                  <c:v>2.5690410958904111</c:v>
                </c:pt>
                <c:pt idx="22">
                  <c:v>2.5690410958904111</c:v>
                </c:pt>
                <c:pt idx="23">
                  <c:v>2.5690410958904111</c:v>
                </c:pt>
                <c:pt idx="24">
                  <c:v>2.3081901840490797</c:v>
                </c:pt>
                <c:pt idx="25">
                  <c:v>2.3081901840490797</c:v>
                </c:pt>
                <c:pt idx="26">
                  <c:v>2.3081901840490797</c:v>
                </c:pt>
                <c:pt idx="27">
                  <c:v>2.3081901840490797</c:v>
                </c:pt>
                <c:pt idx="28">
                  <c:v>2.3081901840490797</c:v>
                </c:pt>
                <c:pt idx="29">
                  <c:v>2.3081901840490797</c:v>
                </c:pt>
                <c:pt idx="30">
                  <c:v>2.3081901840490797</c:v>
                </c:pt>
                <c:pt idx="31">
                  <c:v>2.3081901840490797</c:v>
                </c:pt>
                <c:pt idx="32">
                  <c:v>2.3081901840490797</c:v>
                </c:pt>
                <c:pt idx="33">
                  <c:v>2.3081901840490797</c:v>
                </c:pt>
                <c:pt idx="34">
                  <c:v>2.3081901840490797</c:v>
                </c:pt>
                <c:pt idx="35">
                  <c:v>2.3081901840490797</c:v>
                </c:pt>
                <c:pt idx="36">
                  <c:v>2.4527707006369428</c:v>
                </c:pt>
                <c:pt idx="37">
                  <c:v>2.4527707006369428</c:v>
                </c:pt>
                <c:pt idx="38">
                  <c:v>2.4527707006369428</c:v>
                </c:pt>
                <c:pt idx="39">
                  <c:v>2.4527707006369428</c:v>
                </c:pt>
                <c:pt idx="40">
                  <c:v>2.4527707006369428</c:v>
                </c:pt>
                <c:pt idx="41">
                  <c:v>2.4527707006369428</c:v>
                </c:pt>
                <c:pt idx="42">
                  <c:v>2.4527707006369428</c:v>
                </c:pt>
                <c:pt idx="43">
                  <c:v>2.4527707006369428</c:v>
                </c:pt>
                <c:pt idx="44">
                  <c:v>2.4527707006369428</c:v>
                </c:pt>
                <c:pt idx="45">
                  <c:v>2.4527707006369428</c:v>
                </c:pt>
                <c:pt idx="46">
                  <c:v>2.4527707006369428</c:v>
                </c:pt>
                <c:pt idx="47">
                  <c:v>2.4527707006369428</c:v>
                </c:pt>
                <c:pt idx="48">
                  <c:v>2.2419889502762431</c:v>
                </c:pt>
                <c:pt idx="49">
                  <c:v>2.2419889502762431</c:v>
                </c:pt>
                <c:pt idx="50">
                  <c:v>2.2419889502762431</c:v>
                </c:pt>
                <c:pt idx="51">
                  <c:v>2.2419889502762431</c:v>
                </c:pt>
                <c:pt idx="52">
                  <c:v>2.2419889502762431</c:v>
                </c:pt>
                <c:pt idx="53">
                  <c:v>2.2419889502762431</c:v>
                </c:pt>
                <c:pt idx="54">
                  <c:v>2.2419889502762431</c:v>
                </c:pt>
                <c:pt idx="55">
                  <c:v>2.2419889502762431</c:v>
                </c:pt>
                <c:pt idx="56">
                  <c:v>2.2419889502762431</c:v>
                </c:pt>
                <c:pt idx="57">
                  <c:v>2.2419889502762431</c:v>
                </c:pt>
                <c:pt idx="58">
                  <c:v>2.2419889502762431</c:v>
                </c:pt>
                <c:pt idx="59">
                  <c:v>2.2419889502762431</c:v>
                </c:pt>
                <c:pt idx="60">
                  <c:v>2.5668208092485547</c:v>
                </c:pt>
                <c:pt idx="61">
                  <c:v>2.5668208092485547</c:v>
                </c:pt>
                <c:pt idx="62">
                  <c:v>2.5668208092485547</c:v>
                </c:pt>
                <c:pt idx="63">
                  <c:v>2.5668208092485547</c:v>
                </c:pt>
                <c:pt idx="64">
                  <c:v>2.5668208092485547</c:v>
                </c:pt>
                <c:pt idx="65">
                  <c:v>2.5668208092485547</c:v>
                </c:pt>
                <c:pt idx="66">
                  <c:v>2.5668208092485547</c:v>
                </c:pt>
                <c:pt idx="67">
                  <c:v>2.5668208092485547</c:v>
                </c:pt>
                <c:pt idx="68">
                  <c:v>2.5668208092485547</c:v>
                </c:pt>
                <c:pt idx="69">
                  <c:v>2.5668208092485547</c:v>
                </c:pt>
                <c:pt idx="70">
                  <c:v>2.5668208092485547</c:v>
                </c:pt>
                <c:pt idx="71">
                  <c:v>2.5668208092485547</c:v>
                </c:pt>
                <c:pt idx="72">
                  <c:v>2.7283132530120482</c:v>
                </c:pt>
                <c:pt idx="73">
                  <c:v>2.7283132530120482</c:v>
                </c:pt>
                <c:pt idx="74">
                  <c:v>2.7283132530120482</c:v>
                </c:pt>
                <c:pt idx="75">
                  <c:v>2.7283132530120482</c:v>
                </c:pt>
                <c:pt idx="76">
                  <c:v>2.7283132530120482</c:v>
                </c:pt>
                <c:pt idx="77">
                  <c:v>2.7283132530120482</c:v>
                </c:pt>
                <c:pt idx="78">
                  <c:v>2.7283132530120482</c:v>
                </c:pt>
                <c:pt idx="79">
                  <c:v>2.7283132530120482</c:v>
                </c:pt>
                <c:pt idx="80">
                  <c:v>2.7283132530120482</c:v>
                </c:pt>
                <c:pt idx="81">
                  <c:v>2.7283132530120482</c:v>
                </c:pt>
                <c:pt idx="82">
                  <c:v>2.7283132530120482</c:v>
                </c:pt>
                <c:pt idx="83">
                  <c:v>2.7283132530120482</c:v>
                </c:pt>
                <c:pt idx="84">
                  <c:v>2.8465497076023389</c:v>
                </c:pt>
                <c:pt idx="85">
                  <c:v>2.8465497076023389</c:v>
                </c:pt>
                <c:pt idx="86">
                  <c:v>2.8465497076023389</c:v>
                </c:pt>
                <c:pt idx="87">
                  <c:v>2.8465497076023389</c:v>
                </c:pt>
                <c:pt idx="88">
                  <c:v>2.8465497076023389</c:v>
                </c:pt>
                <c:pt idx="89">
                  <c:v>2.8465497076023389</c:v>
                </c:pt>
                <c:pt idx="90">
                  <c:v>2.8465497076023389</c:v>
                </c:pt>
                <c:pt idx="91">
                  <c:v>2.8465497076023389</c:v>
                </c:pt>
                <c:pt idx="92">
                  <c:v>2.8465497076023389</c:v>
                </c:pt>
                <c:pt idx="93">
                  <c:v>2.8465497076023389</c:v>
                </c:pt>
                <c:pt idx="94">
                  <c:v>2.8465497076023389</c:v>
                </c:pt>
                <c:pt idx="95">
                  <c:v>2.8465497076023389</c:v>
                </c:pt>
                <c:pt idx="96">
                  <c:v>3.3854385964912277</c:v>
                </c:pt>
                <c:pt idx="97">
                  <c:v>3.3854385964912277</c:v>
                </c:pt>
                <c:pt idx="98">
                  <c:v>3.3854385964912277</c:v>
                </c:pt>
                <c:pt idx="99">
                  <c:v>3.3854385964912277</c:v>
                </c:pt>
                <c:pt idx="100">
                  <c:v>3.3854385964912277</c:v>
                </c:pt>
                <c:pt idx="101">
                  <c:v>3.3854385964912277</c:v>
                </c:pt>
                <c:pt idx="102">
                  <c:v>3.3854385964912277</c:v>
                </c:pt>
                <c:pt idx="103">
                  <c:v>3.3854385964912277</c:v>
                </c:pt>
                <c:pt idx="104">
                  <c:v>3.3854385964912277</c:v>
                </c:pt>
                <c:pt idx="105">
                  <c:v>3.3854385964912277</c:v>
                </c:pt>
                <c:pt idx="106">
                  <c:v>3.3854385964912277</c:v>
                </c:pt>
                <c:pt idx="107">
                  <c:v>3.3854385964912277</c:v>
                </c:pt>
                <c:pt idx="108">
                  <c:v>3.9727060439560442</c:v>
                </c:pt>
                <c:pt idx="109">
                  <c:v>3.9727060439560442</c:v>
                </c:pt>
                <c:pt idx="110">
                  <c:v>3.9727060439560442</c:v>
                </c:pt>
                <c:pt idx="111">
                  <c:v>3.9727060439560442</c:v>
                </c:pt>
                <c:pt idx="112">
                  <c:v>3.9727060439560442</c:v>
                </c:pt>
                <c:pt idx="113">
                  <c:v>3.9727060439560442</c:v>
                </c:pt>
                <c:pt idx="114">
                  <c:v>3.9727060439560442</c:v>
                </c:pt>
                <c:pt idx="115">
                  <c:v>3.9727060439560442</c:v>
                </c:pt>
                <c:pt idx="116">
                  <c:v>3.9727060439560442</c:v>
                </c:pt>
                <c:pt idx="117">
                  <c:v>3.9727060439560442</c:v>
                </c:pt>
                <c:pt idx="118">
                  <c:v>3.9727060439560442</c:v>
                </c:pt>
                <c:pt idx="119">
                  <c:v>3.9727060439560442</c:v>
                </c:pt>
                <c:pt idx="120">
                  <c:v>3.6311818181818181</c:v>
                </c:pt>
                <c:pt idx="121">
                  <c:v>3.6311818181818181</c:v>
                </c:pt>
                <c:pt idx="122">
                  <c:v>3.6311818181818181</c:v>
                </c:pt>
                <c:pt idx="123">
                  <c:v>3.6311818181818181</c:v>
                </c:pt>
                <c:pt idx="124">
                  <c:v>3.6311818181818181</c:v>
                </c:pt>
                <c:pt idx="125">
                  <c:v>3.6311818181818181</c:v>
                </c:pt>
                <c:pt idx="126">
                  <c:v>3.6311818181818181</c:v>
                </c:pt>
                <c:pt idx="127">
                  <c:v>3.6311818181818181</c:v>
                </c:pt>
                <c:pt idx="128">
                  <c:v>3.6311818181818181</c:v>
                </c:pt>
                <c:pt idx="129">
                  <c:v>3.6311818181818181</c:v>
                </c:pt>
                <c:pt idx="130">
                  <c:v>3.6311818181818181</c:v>
                </c:pt>
                <c:pt idx="131">
                  <c:v>3.6311818181818181</c:v>
                </c:pt>
                <c:pt idx="132">
                  <c:v>4.0246220930232557</c:v>
                </c:pt>
                <c:pt idx="133">
                  <c:v>4.0246220930232557</c:v>
                </c:pt>
                <c:pt idx="134">
                  <c:v>4.0246220930232557</c:v>
                </c:pt>
                <c:pt idx="135">
                  <c:v>4.0246220930232557</c:v>
                </c:pt>
                <c:pt idx="136">
                  <c:v>4.0246220930232557</c:v>
                </c:pt>
                <c:pt idx="137">
                  <c:v>4.0246220930232557</c:v>
                </c:pt>
                <c:pt idx="138">
                  <c:v>4.0246220930232557</c:v>
                </c:pt>
                <c:pt idx="139">
                  <c:v>4.0246220930232557</c:v>
                </c:pt>
                <c:pt idx="140">
                  <c:v>4.0246220930232557</c:v>
                </c:pt>
                <c:pt idx="141">
                  <c:v>4.0246220930232557</c:v>
                </c:pt>
                <c:pt idx="142">
                  <c:v>4.0246220930232557</c:v>
                </c:pt>
                <c:pt idx="143">
                  <c:v>4.0246220930232557</c:v>
                </c:pt>
                <c:pt idx="144">
                  <c:v>5.5558576642335762</c:v>
                </c:pt>
                <c:pt idx="145">
                  <c:v>5.5558576642335762</c:v>
                </c:pt>
                <c:pt idx="146">
                  <c:v>5.5558576642335762</c:v>
                </c:pt>
                <c:pt idx="147">
                  <c:v>5.5558576642335762</c:v>
                </c:pt>
                <c:pt idx="148">
                  <c:v>5.5558576642335762</c:v>
                </c:pt>
                <c:pt idx="149">
                  <c:v>5.5558576642335762</c:v>
                </c:pt>
                <c:pt idx="150">
                  <c:v>5.5558576642335762</c:v>
                </c:pt>
                <c:pt idx="151">
                  <c:v>5.5558576642335762</c:v>
                </c:pt>
                <c:pt idx="152">
                  <c:v>5.5558576642335762</c:v>
                </c:pt>
                <c:pt idx="153">
                  <c:v>5.5558576642335762</c:v>
                </c:pt>
                <c:pt idx="154">
                  <c:v>5.5558576642335762</c:v>
                </c:pt>
                <c:pt idx="155">
                  <c:v>5.5558576642335762</c:v>
                </c:pt>
                <c:pt idx="156">
                  <c:v>4.8308902439024388</c:v>
                </c:pt>
                <c:pt idx="157">
                  <c:v>4.8308902439024388</c:v>
                </c:pt>
                <c:pt idx="158">
                  <c:v>4.8308902439024388</c:v>
                </c:pt>
                <c:pt idx="159">
                  <c:v>4.8308902439024388</c:v>
                </c:pt>
                <c:pt idx="160">
                  <c:v>4.8308902439024388</c:v>
                </c:pt>
                <c:pt idx="161">
                  <c:v>4.8308902439024388</c:v>
                </c:pt>
                <c:pt idx="162">
                  <c:v>4.8308902439024388</c:v>
                </c:pt>
                <c:pt idx="163">
                  <c:v>4.8308902439024388</c:v>
                </c:pt>
                <c:pt idx="164">
                  <c:v>4.8308902439024388</c:v>
                </c:pt>
                <c:pt idx="165">
                  <c:v>4.8308902439024388</c:v>
                </c:pt>
                <c:pt idx="166">
                  <c:v>4.8308902439024388</c:v>
                </c:pt>
                <c:pt idx="167">
                  <c:v>4.8308902439024388</c:v>
                </c:pt>
                <c:pt idx="168">
                  <c:v>4.2933848314606742</c:v>
                </c:pt>
                <c:pt idx="169">
                  <c:v>4.2933848314606742</c:v>
                </c:pt>
                <c:pt idx="170">
                  <c:v>4.2933848314606742</c:v>
                </c:pt>
                <c:pt idx="171">
                  <c:v>4.2933848314606742</c:v>
                </c:pt>
                <c:pt idx="172">
                  <c:v>4.2933848314606742</c:v>
                </c:pt>
                <c:pt idx="173">
                  <c:v>4.2933848314606742</c:v>
                </c:pt>
                <c:pt idx="174">
                  <c:v>4.2933848314606742</c:v>
                </c:pt>
                <c:pt idx="175">
                  <c:v>4.2933848314606742</c:v>
                </c:pt>
                <c:pt idx="176">
                  <c:v>4.2933848314606742</c:v>
                </c:pt>
                <c:pt idx="177">
                  <c:v>4.2933848314606742</c:v>
                </c:pt>
                <c:pt idx="178">
                  <c:v>4.2933848314606742</c:v>
                </c:pt>
                <c:pt idx="179">
                  <c:v>4.2933848314606742</c:v>
                </c:pt>
                <c:pt idx="180">
                  <c:v>3.9565625</c:v>
                </c:pt>
                <c:pt idx="181">
                  <c:v>3.9565625</c:v>
                </c:pt>
                <c:pt idx="182">
                  <c:v>3.9565625</c:v>
                </c:pt>
                <c:pt idx="183">
                  <c:v>3.9565625</c:v>
                </c:pt>
                <c:pt idx="184">
                  <c:v>3.9565625</c:v>
                </c:pt>
                <c:pt idx="185">
                  <c:v>3.9565625</c:v>
                </c:pt>
                <c:pt idx="186">
                  <c:v>3.9565625</c:v>
                </c:pt>
                <c:pt idx="187">
                  <c:v>3.9565625</c:v>
                </c:pt>
                <c:pt idx="188">
                  <c:v>3.9565625</c:v>
                </c:pt>
                <c:pt idx="189">
                  <c:v>3.9565625</c:v>
                </c:pt>
                <c:pt idx="190">
                  <c:v>3.9565625</c:v>
                </c:pt>
                <c:pt idx="191">
                  <c:v>3.9565625</c:v>
                </c:pt>
                <c:pt idx="192">
                  <c:v>3.5633399014778329</c:v>
                </c:pt>
                <c:pt idx="193">
                  <c:v>3.5633399014778329</c:v>
                </c:pt>
                <c:pt idx="194">
                  <c:v>3.5633399014778329</c:v>
                </c:pt>
                <c:pt idx="195">
                  <c:v>3.5633399014778329</c:v>
                </c:pt>
                <c:pt idx="196">
                  <c:v>3.5633399014778329</c:v>
                </c:pt>
                <c:pt idx="197">
                  <c:v>3.5633399014778329</c:v>
                </c:pt>
                <c:pt idx="198">
                  <c:v>3.5633399014778329</c:v>
                </c:pt>
                <c:pt idx="199">
                  <c:v>3.5633399014778329</c:v>
                </c:pt>
                <c:pt idx="200">
                  <c:v>3.5633399014778329</c:v>
                </c:pt>
                <c:pt idx="201">
                  <c:v>3.5633399014778329</c:v>
                </c:pt>
                <c:pt idx="202">
                  <c:v>3.5633399014778329</c:v>
                </c:pt>
                <c:pt idx="203">
                  <c:v>3.5633399014778329</c:v>
                </c:pt>
                <c:pt idx="204">
                  <c:v>3.3681930693069306</c:v>
                </c:pt>
                <c:pt idx="205">
                  <c:v>3.3681930693069306</c:v>
                </c:pt>
                <c:pt idx="206">
                  <c:v>3.3681930693069306</c:v>
                </c:pt>
                <c:pt idx="207">
                  <c:v>3.3681930693069306</c:v>
                </c:pt>
                <c:pt idx="208">
                  <c:v>3.3681930693069306</c:v>
                </c:pt>
                <c:pt idx="209">
                  <c:v>3.3681930693069306</c:v>
                </c:pt>
                <c:pt idx="210">
                  <c:v>3.3681930693069306</c:v>
                </c:pt>
                <c:pt idx="211">
                  <c:v>3.3681930693069306</c:v>
                </c:pt>
                <c:pt idx="212">
                  <c:v>3.3681930693069306</c:v>
                </c:pt>
                <c:pt idx="213">
                  <c:v>3.3681930693069306</c:v>
                </c:pt>
                <c:pt idx="214">
                  <c:v>3.3681930693069306</c:v>
                </c:pt>
                <c:pt idx="215">
                  <c:v>3.3681930693069306</c:v>
                </c:pt>
                <c:pt idx="216">
                  <c:v>3.436173469387755</c:v>
                </c:pt>
                <c:pt idx="217">
                  <c:v>3.436173469387755</c:v>
                </c:pt>
                <c:pt idx="218">
                  <c:v>3.436173469387755</c:v>
                </c:pt>
                <c:pt idx="219">
                  <c:v>3.436173469387755</c:v>
                </c:pt>
                <c:pt idx="220">
                  <c:v>3.436173469387755</c:v>
                </c:pt>
                <c:pt idx="221">
                  <c:v>3.436173469387755</c:v>
                </c:pt>
                <c:pt idx="222">
                  <c:v>3.436173469387755</c:v>
                </c:pt>
                <c:pt idx="223">
                  <c:v>3.436173469387755</c:v>
                </c:pt>
                <c:pt idx="224">
                  <c:v>3.436173469387755</c:v>
                </c:pt>
                <c:pt idx="225">
                  <c:v>3.436173469387755</c:v>
                </c:pt>
                <c:pt idx="226">
                  <c:v>3.436173469387755</c:v>
                </c:pt>
                <c:pt idx="227">
                  <c:v>3.436173469387755</c:v>
                </c:pt>
                <c:pt idx="228">
                  <c:v>3.5933333333333333</c:v>
                </c:pt>
                <c:pt idx="229">
                  <c:v>3.5933333333333333</c:v>
                </c:pt>
                <c:pt idx="230">
                  <c:v>3.5933333333333333</c:v>
                </c:pt>
                <c:pt idx="231">
                  <c:v>3.5933333333333333</c:v>
                </c:pt>
                <c:pt idx="232">
                  <c:v>3.5933333333333333</c:v>
                </c:pt>
                <c:pt idx="233">
                  <c:v>3.5933333333333333</c:v>
                </c:pt>
                <c:pt idx="234">
                  <c:v>3.5933333333333333</c:v>
                </c:pt>
                <c:pt idx="235">
                  <c:v>3.5933333333333333</c:v>
                </c:pt>
                <c:pt idx="236">
                  <c:v>3.5933333333333333</c:v>
                </c:pt>
                <c:pt idx="237">
                  <c:v>3.5933333333333333</c:v>
                </c:pt>
                <c:pt idx="238">
                  <c:v>3.5933333333333333</c:v>
                </c:pt>
                <c:pt idx="239">
                  <c:v>3.5933333333333333</c:v>
                </c:pt>
                <c:pt idx="240">
                  <c:v>3.9647231638418079</c:v>
                </c:pt>
                <c:pt idx="241">
                  <c:v>3.9647231638418079</c:v>
                </c:pt>
                <c:pt idx="242">
                  <c:v>3.9647231638418079</c:v>
                </c:pt>
                <c:pt idx="243">
                  <c:v>3.9647231638418079</c:v>
                </c:pt>
                <c:pt idx="244">
                  <c:v>3.9647231638418079</c:v>
                </c:pt>
                <c:pt idx="245">
                  <c:v>3.9647231638418079</c:v>
                </c:pt>
                <c:pt idx="246">
                  <c:v>3.9647231638418079</c:v>
                </c:pt>
                <c:pt idx="247">
                  <c:v>3.9647231638418079</c:v>
                </c:pt>
                <c:pt idx="248">
                  <c:v>3.9647231638418079</c:v>
                </c:pt>
                <c:pt idx="249">
                  <c:v>3.9647231638418079</c:v>
                </c:pt>
                <c:pt idx="250">
                  <c:v>3.9647231638418079</c:v>
                </c:pt>
                <c:pt idx="251">
                  <c:v>3.9647231638418079</c:v>
                </c:pt>
                <c:pt idx="252">
                  <c:v>3.5881372549019606</c:v>
                </c:pt>
                <c:pt idx="253">
                  <c:v>3.5881372549019606</c:v>
                </c:pt>
                <c:pt idx="254">
                  <c:v>3.5881372549019606</c:v>
                </c:pt>
                <c:pt idx="255">
                  <c:v>3.5881372549019606</c:v>
                </c:pt>
                <c:pt idx="256">
                  <c:v>3.5881372549019606</c:v>
                </c:pt>
                <c:pt idx="257">
                  <c:v>3.5881372549019606</c:v>
                </c:pt>
                <c:pt idx="258">
                  <c:v>3.5881372549019606</c:v>
                </c:pt>
                <c:pt idx="259">
                  <c:v>3.5881372549019606</c:v>
                </c:pt>
                <c:pt idx="260">
                  <c:v>3.5881372549019606</c:v>
                </c:pt>
                <c:pt idx="261">
                  <c:v>3.5881372549019606</c:v>
                </c:pt>
                <c:pt idx="262">
                  <c:v>3.5881372549019606</c:v>
                </c:pt>
                <c:pt idx="263">
                  <c:v>3.5881372549019606</c:v>
                </c:pt>
                <c:pt idx="264">
                  <c:v>4.5521000000000003</c:v>
                </c:pt>
                <c:pt idx="265">
                  <c:v>4.5521000000000003</c:v>
                </c:pt>
                <c:pt idx="266">
                  <c:v>4.5521000000000003</c:v>
                </c:pt>
                <c:pt idx="267">
                  <c:v>4.5521000000000003</c:v>
                </c:pt>
                <c:pt idx="268">
                  <c:v>4.5521000000000003</c:v>
                </c:pt>
                <c:pt idx="269">
                  <c:v>4.5521000000000003</c:v>
                </c:pt>
                <c:pt idx="270">
                  <c:v>4.5521000000000003</c:v>
                </c:pt>
                <c:pt idx="271">
                  <c:v>4.5521000000000003</c:v>
                </c:pt>
                <c:pt idx="272">
                  <c:v>4.5521000000000003</c:v>
                </c:pt>
                <c:pt idx="273">
                  <c:v>4.5521000000000003</c:v>
                </c:pt>
                <c:pt idx="274">
                  <c:v>4.5521000000000003</c:v>
                </c:pt>
                <c:pt idx="275">
                  <c:v>4.5521000000000003</c:v>
                </c:pt>
              </c:numCache>
            </c:numRef>
          </c:val>
          <c:smooth val="0"/>
          <c:extLst>
            <c:ext xmlns:c16="http://schemas.microsoft.com/office/drawing/2014/chart" uri="{C3380CC4-5D6E-409C-BE32-E72D297353CC}">
              <c16:uniqueId val="{00000001-2B8F-415D-A193-195A87484544}"/>
            </c:ext>
          </c:extLst>
        </c:ser>
        <c:ser>
          <c:idx val="2"/>
          <c:order val="2"/>
          <c:tx>
            <c:v>Net Returns</c:v>
          </c:tx>
          <c:spPr>
            <a:ln>
              <a:solidFill>
                <a:schemeClr val="accent2"/>
              </a:solidFill>
            </a:ln>
          </c:spPr>
          <c:marker>
            <c:symbol val="none"/>
          </c:marker>
          <c:cat>
            <c:strRef>
              <c:f>'Monthly Profitability'!$B$6:$B$281</c:f>
              <c:strCache>
                <c:ptCount val="276"/>
                <c:pt idx="0">
                  <c:v>Sept. 2000</c:v>
                </c:pt>
                <c:pt idx="1">
                  <c:v>Oct.</c:v>
                </c:pt>
                <c:pt idx="2">
                  <c:v>Nov.</c:v>
                </c:pt>
                <c:pt idx="3">
                  <c:v>Dec.</c:v>
                </c:pt>
                <c:pt idx="4">
                  <c:v>Jan. 2001</c:v>
                </c:pt>
                <c:pt idx="5">
                  <c:v>Feb.</c:v>
                </c:pt>
                <c:pt idx="6">
                  <c:v>March</c:v>
                </c:pt>
                <c:pt idx="7">
                  <c:v>April</c:v>
                </c:pt>
                <c:pt idx="8">
                  <c:v>May</c:v>
                </c:pt>
                <c:pt idx="9">
                  <c:v>June</c:v>
                </c:pt>
                <c:pt idx="10">
                  <c:v>July</c:v>
                </c:pt>
                <c:pt idx="11">
                  <c:v>Aug. 2001</c:v>
                </c:pt>
                <c:pt idx="12">
                  <c:v>Sept. 2001</c:v>
                </c:pt>
                <c:pt idx="13">
                  <c:v>Oct.</c:v>
                </c:pt>
                <c:pt idx="14">
                  <c:v>Nov.</c:v>
                </c:pt>
                <c:pt idx="15">
                  <c:v>Dec.</c:v>
                </c:pt>
                <c:pt idx="16">
                  <c:v>Jan. 2002</c:v>
                </c:pt>
                <c:pt idx="17">
                  <c:v>Feb.</c:v>
                </c:pt>
                <c:pt idx="18">
                  <c:v>March</c:v>
                </c:pt>
                <c:pt idx="19">
                  <c:v>April</c:v>
                </c:pt>
                <c:pt idx="20">
                  <c:v>May</c:v>
                </c:pt>
                <c:pt idx="21">
                  <c:v>June</c:v>
                </c:pt>
                <c:pt idx="22">
                  <c:v>July</c:v>
                </c:pt>
                <c:pt idx="23">
                  <c:v>Aug. 2002</c:v>
                </c:pt>
                <c:pt idx="24">
                  <c:v>Sept. 2002</c:v>
                </c:pt>
                <c:pt idx="25">
                  <c:v>Oct.</c:v>
                </c:pt>
                <c:pt idx="26">
                  <c:v>Nov.</c:v>
                </c:pt>
                <c:pt idx="27">
                  <c:v>Dec.</c:v>
                </c:pt>
                <c:pt idx="28">
                  <c:v>Jan. 2003</c:v>
                </c:pt>
                <c:pt idx="29">
                  <c:v>Feb.</c:v>
                </c:pt>
                <c:pt idx="30">
                  <c:v>March</c:v>
                </c:pt>
                <c:pt idx="31">
                  <c:v>April</c:v>
                </c:pt>
                <c:pt idx="32">
                  <c:v>May</c:v>
                </c:pt>
                <c:pt idx="33">
                  <c:v>June</c:v>
                </c:pt>
                <c:pt idx="34">
                  <c:v>July</c:v>
                </c:pt>
                <c:pt idx="35">
                  <c:v>Aug. 2003</c:v>
                </c:pt>
                <c:pt idx="36">
                  <c:v>Sept. 2003</c:v>
                </c:pt>
                <c:pt idx="37">
                  <c:v>Oct.</c:v>
                </c:pt>
                <c:pt idx="38">
                  <c:v>Nov.</c:v>
                </c:pt>
                <c:pt idx="39">
                  <c:v>Dec.</c:v>
                </c:pt>
                <c:pt idx="40">
                  <c:v>Jan. 2004</c:v>
                </c:pt>
                <c:pt idx="41">
                  <c:v>Feb.</c:v>
                </c:pt>
                <c:pt idx="42">
                  <c:v>March</c:v>
                </c:pt>
                <c:pt idx="43">
                  <c:v>April</c:v>
                </c:pt>
                <c:pt idx="44">
                  <c:v>May</c:v>
                </c:pt>
                <c:pt idx="45">
                  <c:v>June</c:v>
                </c:pt>
                <c:pt idx="46">
                  <c:v>July</c:v>
                </c:pt>
                <c:pt idx="47">
                  <c:v>Aug. 2004</c:v>
                </c:pt>
                <c:pt idx="48">
                  <c:v>Sept. 2004</c:v>
                </c:pt>
                <c:pt idx="49">
                  <c:v>Oct.</c:v>
                </c:pt>
                <c:pt idx="50">
                  <c:v>Nov.</c:v>
                </c:pt>
                <c:pt idx="51">
                  <c:v>Dec.</c:v>
                </c:pt>
                <c:pt idx="52">
                  <c:v>Jan. 2005</c:v>
                </c:pt>
                <c:pt idx="53">
                  <c:v>Feb.</c:v>
                </c:pt>
                <c:pt idx="54">
                  <c:v>March</c:v>
                </c:pt>
                <c:pt idx="55">
                  <c:v>April</c:v>
                </c:pt>
                <c:pt idx="56">
                  <c:v>May</c:v>
                </c:pt>
                <c:pt idx="57">
                  <c:v>June</c:v>
                </c:pt>
                <c:pt idx="58">
                  <c:v>July</c:v>
                </c:pt>
                <c:pt idx="59">
                  <c:v>Aug. 2005</c:v>
                </c:pt>
                <c:pt idx="60">
                  <c:v>Sept. 2005</c:v>
                </c:pt>
                <c:pt idx="61">
                  <c:v>Oct.</c:v>
                </c:pt>
                <c:pt idx="62">
                  <c:v>Nov.</c:v>
                </c:pt>
                <c:pt idx="63">
                  <c:v>Dec.</c:v>
                </c:pt>
                <c:pt idx="64">
                  <c:v>Jan. 2006</c:v>
                </c:pt>
                <c:pt idx="65">
                  <c:v>Feb.</c:v>
                </c:pt>
                <c:pt idx="66">
                  <c:v>March</c:v>
                </c:pt>
                <c:pt idx="67">
                  <c:v>April</c:v>
                </c:pt>
                <c:pt idx="68">
                  <c:v>May</c:v>
                </c:pt>
                <c:pt idx="69">
                  <c:v>June</c:v>
                </c:pt>
                <c:pt idx="70">
                  <c:v>July</c:v>
                </c:pt>
                <c:pt idx="71">
                  <c:v>Aug. 2006</c:v>
                </c:pt>
                <c:pt idx="72">
                  <c:v>Sept. 2006</c:v>
                </c:pt>
                <c:pt idx="73">
                  <c:v>Oct.</c:v>
                </c:pt>
                <c:pt idx="74">
                  <c:v>Nov.</c:v>
                </c:pt>
                <c:pt idx="75">
                  <c:v>Dec.</c:v>
                </c:pt>
                <c:pt idx="76">
                  <c:v>Jan. 2007</c:v>
                </c:pt>
                <c:pt idx="77">
                  <c:v>Feb.</c:v>
                </c:pt>
                <c:pt idx="78">
                  <c:v>March</c:v>
                </c:pt>
                <c:pt idx="79">
                  <c:v>April</c:v>
                </c:pt>
                <c:pt idx="80">
                  <c:v>May</c:v>
                </c:pt>
                <c:pt idx="81">
                  <c:v>June</c:v>
                </c:pt>
                <c:pt idx="82">
                  <c:v>July</c:v>
                </c:pt>
                <c:pt idx="83">
                  <c:v>Aug. 2007</c:v>
                </c:pt>
                <c:pt idx="84">
                  <c:v>Sept. 2007</c:v>
                </c:pt>
                <c:pt idx="85">
                  <c:v>Oct.</c:v>
                </c:pt>
                <c:pt idx="86">
                  <c:v>Nov.</c:v>
                </c:pt>
                <c:pt idx="87">
                  <c:v>Dec.</c:v>
                </c:pt>
                <c:pt idx="88">
                  <c:v>Jan. 2008</c:v>
                </c:pt>
                <c:pt idx="89">
                  <c:v>Feb.</c:v>
                </c:pt>
                <c:pt idx="90">
                  <c:v>March</c:v>
                </c:pt>
                <c:pt idx="91">
                  <c:v>April</c:v>
                </c:pt>
                <c:pt idx="92">
                  <c:v>May</c:v>
                </c:pt>
                <c:pt idx="93">
                  <c:v>June</c:v>
                </c:pt>
                <c:pt idx="94">
                  <c:v>July</c:v>
                </c:pt>
                <c:pt idx="95">
                  <c:v>Aug. 2008</c:v>
                </c:pt>
                <c:pt idx="96">
                  <c:v>Sept. 2008</c:v>
                </c:pt>
                <c:pt idx="97">
                  <c:v>Oct.</c:v>
                </c:pt>
                <c:pt idx="98">
                  <c:v>Nov.</c:v>
                </c:pt>
                <c:pt idx="99">
                  <c:v>Dec.</c:v>
                </c:pt>
                <c:pt idx="100">
                  <c:v>Jan. 2009</c:v>
                </c:pt>
                <c:pt idx="101">
                  <c:v>Feb.</c:v>
                </c:pt>
                <c:pt idx="102">
                  <c:v>March</c:v>
                </c:pt>
                <c:pt idx="103">
                  <c:v>April</c:v>
                </c:pt>
                <c:pt idx="104">
                  <c:v>May</c:v>
                </c:pt>
                <c:pt idx="105">
                  <c:v>June</c:v>
                </c:pt>
                <c:pt idx="106">
                  <c:v>July</c:v>
                </c:pt>
                <c:pt idx="107">
                  <c:v>Aug. 2009</c:v>
                </c:pt>
                <c:pt idx="108">
                  <c:v>Sept. 2009</c:v>
                </c:pt>
                <c:pt idx="109">
                  <c:v>Oct.</c:v>
                </c:pt>
                <c:pt idx="110">
                  <c:v>Nov.</c:v>
                </c:pt>
                <c:pt idx="111">
                  <c:v>Dec.</c:v>
                </c:pt>
                <c:pt idx="112">
                  <c:v>Jan. 2010</c:v>
                </c:pt>
                <c:pt idx="113">
                  <c:v>Feb.</c:v>
                </c:pt>
                <c:pt idx="114">
                  <c:v>March</c:v>
                </c:pt>
                <c:pt idx="115">
                  <c:v>April</c:v>
                </c:pt>
                <c:pt idx="116">
                  <c:v>May</c:v>
                </c:pt>
                <c:pt idx="117">
                  <c:v>June</c:v>
                </c:pt>
                <c:pt idx="118">
                  <c:v>July</c:v>
                </c:pt>
                <c:pt idx="119">
                  <c:v>Aug. 2010</c:v>
                </c:pt>
                <c:pt idx="120">
                  <c:v>Sept. 2010</c:v>
                </c:pt>
                <c:pt idx="121">
                  <c:v>Oct.</c:v>
                </c:pt>
                <c:pt idx="122">
                  <c:v>Nov.</c:v>
                </c:pt>
                <c:pt idx="123">
                  <c:v>Dec.</c:v>
                </c:pt>
                <c:pt idx="124">
                  <c:v>Jan. 2011</c:v>
                </c:pt>
                <c:pt idx="125">
                  <c:v>Feb.</c:v>
                </c:pt>
                <c:pt idx="126">
                  <c:v>March</c:v>
                </c:pt>
                <c:pt idx="127">
                  <c:v>April</c:v>
                </c:pt>
                <c:pt idx="128">
                  <c:v>May</c:v>
                </c:pt>
                <c:pt idx="129">
                  <c:v>June</c:v>
                </c:pt>
                <c:pt idx="130">
                  <c:v>July</c:v>
                </c:pt>
                <c:pt idx="131">
                  <c:v>Aug. 2011</c:v>
                </c:pt>
                <c:pt idx="132">
                  <c:v>Sept. 2011</c:v>
                </c:pt>
                <c:pt idx="133">
                  <c:v>Oct.</c:v>
                </c:pt>
                <c:pt idx="134">
                  <c:v>Nov.</c:v>
                </c:pt>
                <c:pt idx="135">
                  <c:v>Dec.</c:v>
                </c:pt>
                <c:pt idx="136">
                  <c:v>Jan. 2012</c:v>
                </c:pt>
                <c:pt idx="137">
                  <c:v>Feb.</c:v>
                </c:pt>
                <c:pt idx="138">
                  <c:v>March</c:v>
                </c:pt>
                <c:pt idx="139">
                  <c:v>April</c:v>
                </c:pt>
                <c:pt idx="140">
                  <c:v>May</c:v>
                </c:pt>
                <c:pt idx="141">
                  <c:v>June</c:v>
                </c:pt>
                <c:pt idx="142">
                  <c:v>July</c:v>
                </c:pt>
                <c:pt idx="143">
                  <c:v>Aug. 2012</c:v>
                </c:pt>
                <c:pt idx="144">
                  <c:v>Sept. 2012</c:v>
                </c:pt>
                <c:pt idx="145">
                  <c:v>Oct.</c:v>
                </c:pt>
                <c:pt idx="146">
                  <c:v>Nov.</c:v>
                </c:pt>
                <c:pt idx="147">
                  <c:v>Dec.</c:v>
                </c:pt>
                <c:pt idx="148">
                  <c:v>Jan. 2013</c:v>
                </c:pt>
                <c:pt idx="149">
                  <c:v>Feb.</c:v>
                </c:pt>
                <c:pt idx="150">
                  <c:v>March</c:v>
                </c:pt>
                <c:pt idx="151">
                  <c:v>April</c:v>
                </c:pt>
                <c:pt idx="152">
                  <c:v>May</c:v>
                </c:pt>
                <c:pt idx="153">
                  <c:v>June</c:v>
                </c:pt>
                <c:pt idx="154">
                  <c:v>July</c:v>
                </c:pt>
                <c:pt idx="155">
                  <c:v>Aug. 2013</c:v>
                </c:pt>
                <c:pt idx="156">
                  <c:v>Sept. 2013</c:v>
                </c:pt>
                <c:pt idx="157">
                  <c:v>Oct.</c:v>
                </c:pt>
                <c:pt idx="158">
                  <c:v>Nov.</c:v>
                </c:pt>
                <c:pt idx="159">
                  <c:v>Dec.</c:v>
                </c:pt>
                <c:pt idx="160">
                  <c:v>Jan. 2014</c:v>
                </c:pt>
                <c:pt idx="161">
                  <c:v>Feb.</c:v>
                </c:pt>
                <c:pt idx="162">
                  <c:v>March</c:v>
                </c:pt>
                <c:pt idx="163">
                  <c:v>April</c:v>
                </c:pt>
                <c:pt idx="164">
                  <c:v>May</c:v>
                </c:pt>
                <c:pt idx="165">
                  <c:v>June</c:v>
                </c:pt>
                <c:pt idx="166">
                  <c:v>July</c:v>
                </c:pt>
                <c:pt idx="167">
                  <c:v>Aug. 2014</c:v>
                </c:pt>
                <c:pt idx="168">
                  <c:v>Sept. 2014</c:v>
                </c:pt>
                <c:pt idx="169">
                  <c:v>Oct.</c:v>
                </c:pt>
                <c:pt idx="170">
                  <c:v>Nov.</c:v>
                </c:pt>
                <c:pt idx="171">
                  <c:v>Dec.</c:v>
                </c:pt>
                <c:pt idx="172">
                  <c:v>Jan. 2015</c:v>
                </c:pt>
                <c:pt idx="173">
                  <c:v>Feb.</c:v>
                </c:pt>
                <c:pt idx="174">
                  <c:v>March</c:v>
                </c:pt>
                <c:pt idx="175">
                  <c:v>April</c:v>
                </c:pt>
                <c:pt idx="176">
                  <c:v>May</c:v>
                </c:pt>
                <c:pt idx="177">
                  <c:v>June</c:v>
                </c:pt>
                <c:pt idx="178">
                  <c:v>July</c:v>
                </c:pt>
                <c:pt idx="179">
                  <c:v>Aug. 2015</c:v>
                </c:pt>
                <c:pt idx="180">
                  <c:v>Sept. 2015</c:v>
                </c:pt>
                <c:pt idx="181">
                  <c:v>Oct.</c:v>
                </c:pt>
                <c:pt idx="182">
                  <c:v>Nov.</c:v>
                </c:pt>
                <c:pt idx="183">
                  <c:v>Dec.</c:v>
                </c:pt>
                <c:pt idx="184">
                  <c:v>Jan. 2016</c:v>
                </c:pt>
                <c:pt idx="185">
                  <c:v>Feb.</c:v>
                </c:pt>
                <c:pt idx="186">
                  <c:v>March</c:v>
                </c:pt>
                <c:pt idx="187">
                  <c:v>April</c:v>
                </c:pt>
                <c:pt idx="188">
                  <c:v>May</c:v>
                </c:pt>
                <c:pt idx="189">
                  <c:v>June</c:v>
                </c:pt>
                <c:pt idx="190">
                  <c:v>July</c:v>
                </c:pt>
                <c:pt idx="191">
                  <c:v>Aug. 2016</c:v>
                </c:pt>
                <c:pt idx="192">
                  <c:v>Sept. 2016</c:v>
                </c:pt>
                <c:pt idx="193">
                  <c:v>Oct.</c:v>
                </c:pt>
                <c:pt idx="194">
                  <c:v>Nov.</c:v>
                </c:pt>
                <c:pt idx="195">
                  <c:v>Dec.</c:v>
                </c:pt>
                <c:pt idx="196">
                  <c:v>Jan. 2017</c:v>
                </c:pt>
                <c:pt idx="197">
                  <c:v>Feb.</c:v>
                </c:pt>
                <c:pt idx="198">
                  <c:v>March</c:v>
                </c:pt>
                <c:pt idx="199">
                  <c:v>April</c:v>
                </c:pt>
                <c:pt idx="200">
                  <c:v>May</c:v>
                </c:pt>
                <c:pt idx="201">
                  <c:v>June</c:v>
                </c:pt>
                <c:pt idx="202">
                  <c:v>July</c:v>
                </c:pt>
                <c:pt idx="203">
                  <c:v>Aug. 2017</c:v>
                </c:pt>
                <c:pt idx="204">
                  <c:v>Sept. 2017</c:v>
                </c:pt>
                <c:pt idx="205">
                  <c:v>Oct.</c:v>
                </c:pt>
                <c:pt idx="206">
                  <c:v>Nov.</c:v>
                </c:pt>
                <c:pt idx="207">
                  <c:v>Dec.</c:v>
                </c:pt>
                <c:pt idx="208">
                  <c:v>Jan. 2018</c:v>
                </c:pt>
                <c:pt idx="209">
                  <c:v>Feb.</c:v>
                </c:pt>
                <c:pt idx="210">
                  <c:v>March</c:v>
                </c:pt>
                <c:pt idx="211">
                  <c:v>April</c:v>
                </c:pt>
                <c:pt idx="212">
                  <c:v>May</c:v>
                </c:pt>
                <c:pt idx="213">
                  <c:v>June</c:v>
                </c:pt>
                <c:pt idx="214">
                  <c:v>July</c:v>
                </c:pt>
                <c:pt idx="215">
                  <c:v>Aug. 2018</c:v>
                </c:pt>
                <c:pt idx="216">
                  <c:v>Sept. 2018</c:v>
                </c:pt>
                <c:pt idx="217">
                  <c:v>Oct.</c:v>
                </c:pt>
                <c:pt idx="218">
                  <c:v>Nov.</c:v>
                </c:pt>
                <c:pt idx="219">
                  <c:v>Dec.</c:v>
                </c:pt>
                <c:pt idx="220">
                  <c:v>Jan. 2019</c:v>
                </c:pt>
                <c:pt idx="221">
                  <c:v>Feb.</c:v>
                </c:pt>
                <c:pt idx="222">
                  <c:v>March</c:v>
                </c:pt>
                <c:pt idx="223">
                  <c:v>April</c:v>
                </c:pt>
                <c:pt idx="224">
                  <c:v>May</c:v>
                </c:pt>
                <c:pt idx="225">
                  <c:v>June</c:v>
                </c:pt>
                <c:pt idx="226">
                  <c:v>July</c:v>
                </c:pt>
                <c:pt idx="227">
                  <c:v>Aug. 2019</c:v>
                </c:pt>
                <c:pt idx="228">
                  <c:v>Sept. 2019</c:v>
                </c:pt>
                <c:pt idx="229">
                  <c:v>Oct.</c:v>
                </c:pt>
                <c:pt idx="230">
                  <c:v>Nov.</c:v>
                </c:pt>
                <c:pt idx="231">
                  <c:v>Dec.</c:v>
                </c:pt>
                <c:pt idx="232">
                  <c:v>Jan. 2020</c:v>
                </c:pt>
                <c:pt idx="233">
                  <c:v>Feb.</c:v>
                </c:pt>
                <c:pt idx="234">
                  <c:v>March</c:v>
                </c:pt>
                <c:pt idx="235">
                  <c:v>April</c:v>
                </c:pt>
                <c:pt idx="236">
                  <c:v>May</c:v>
                </c:pt>
                <c:pt idx="237">
                  <c:v>June</c:v>
                </c:pt>
                <c:pt idx="238">
                  <c:v>July</c:v>
                </c:pt>
                <c:pt idx="239">
                  <c:v>Aug. 2020</c:v>
                </c:pt>
                <c:pt idx="240">
                  <c:v>Sept. 2020</c:v>
                </c:pt>
                <c:pt idx="241">
                  <c:v>Oct.</c:v>
                </c:pt>
                <c:pt idx="242">
                  <c:v>Nov.</c:v>
                </c:pt>
                <c:pt idx="243">
                  <c:v>Dec.</c:v>
                </c:pt>
                <c:pt idx="244">
                  <c:v>Jan. 2021</c:v>
                </c:pt>
                <c:pt idx="245">
                  <c:v>Feb.</c:v>
                </c:pt>
                <c:pt idx="246">
                  <c:v>March</c:v>
                </c:pt>
                <c:pt idx="247">
                  <c:v>April</c:v>
                </c:pt>
                <c:pt idx="248">
                  <c:v>May</c:v>
                </c:pt>
                <c:pt idx="249">
                  <c:v>June</c:v>
                </c:pt>
                <c:pt idx="250">
                  <c:v>July</c:v>
                </c:pt>
                <c:pt idx="251">
                  <c:v>Aug. 2021</c:v>
                </c:pt>
                <c:pt idx="252">
                  <c:v>Sept. 2021</c:v>
                </c:pt>
                <c:pt idx="253">
                  <c:v>Oct.</c:v>
                </c:pt>
                <c:pt idx="254">
                  <c:v>Nov.</c:v>
                </c:pt>
                <c:pt idx="255">
                  <c:v>Dec.</c:v>
                </c:pt>
                <c:pt idx="256">
                  <c:v>Jan. 2022</c:v>
                </c:pt>
                <c:pt idx="257">
                  <c:v>Feb.</c:v>
                </c:pt>
                <c:pt idx="258">
                  <c:v>March</c:v>
                </c:pt>
                <c:pt idx="259">
                  <c:v>April</c:v>
                </c:pt>
                <c:pt idx="260">
                  <c:v>May</c:v>
                </c:pt>
                <c:pt idx="261">
                  <c:v>June</c:v>
                </c:pt>
                <c:pt idx="262">
                  <c:v>July</c:v>
                </c:pt>
                <c:pt idx="263">
                  <c:v>Aug. 2022</c:v>
                </c:pt>
                <c:pt idx="264">
                  <c:v>Sept. 2022</c:v>
                </c:pt>
                <c:pt idx="265">
                  <c:v>Oct.</c:v>
                </c:pt>
                <c:pt idx="266">
                  <c:v>Nov.</c:v>
                </c:pt>
                <c:pt idx="267">
                  <c:v>Dec.</c:v>
                </c:pt>
                <c:pt idx="268">
                  <c:v>Jan. 2023</c:v>
                </c:pt>
                <c:pt idx="269">
                  <c:v>Feb.</c:v>
                </c:pt>
                <c:pt idx="270">
                  <c:v>March</c:v>
                </c:pt>
                <c:pt idx="271">
                  <c:v>April</c:v>
                </c:pt>
                <c:pt idx="272">
                  <c:v>May</c:v>
                </c:pt>
                <c:pt idx="273">
                  <c:v>June</c:v>
                </c:pt>
                <c:pt idx="274">
                  <c:v>July</c:v>
                </c:pt>
                <c:pt idx="275">
                  <c:v>Aug. 2023</c:v>
                </c:pt>
              </c:strCache>
            </c:strRef>
          </c:cat>
          <c:val>
            <c:numRef>
              <c:f>'Monthly Profitability'!$N$6:$N$281</c:f>
              <c:numCache>
                <c:formatCode>_("$"* #,##0.00_);_("$"* \(#,##0.00\);_("$"* "-"??_);_(@_)</c:formatCode>
                <c:ptCount val="276"/>
                <c:pt idx="0">
                  <c:v>-0.65965277777777809</c:v>
                </c:pt>
                <c:pt idx="1">
                  <c:v>-0.45965277777777835</c:v>
                </c:pt>
                <c:pt idx="2">
                  <c:v>-0.28965277777777798</c:v>
                </c:pt>
                <c:pt idx="3">
                  <c:v>-0.22965277777777837</c:v>
                </c:pt>
                <c:pt idx="4">
                  <c:v>-0.25965277777777818</c:v>
                </c:pt>
                <c:pt idx="5">
                  <c:v>-0.24965277777777795</c:v>
                </c:pt>
                <c:pt idx="6">
                  <c:v>-0.23965277777777816</c:v>
                </c:pt>
                <c:pt idx="7">
                  <c:v>-0.28965277777777798</c:v>
                </c:pt>
                <c:pt idx="8">
                  <c:v>-0.3996527777777783</c:v>
                </c:pt>
                <c:pt idx="9">
                  <c:v>-0.45965277777777835</c:v>
                </c:pt>
                <c:pt idx="10">
                  <c:v>-0.32965277777777802</c:v>
                </c:pt>
                <c:pt idx="11">
                  <c:v>-0.28965277777777798</c:v>
                </c:pt>
                <c:pt idx="12">
                  <c:v>-0.48506849315068523</c:v>
                </c:pt>
                <c:pt idx="13">
                  <c:v>-0.51506849315068504</c:v>
                </c:pt>
                <c:pt idx="14">
                  <c:v>-0.49506849315068502</c:v>
                </c:pt>
                <c:pt idx="15">
                  <c:v>-0.38506849315068514</c:v>
                </c:pt>
                <c:pt idx="16">
                  <c:v>-0.41506849315068495</c:v>
                </c:pt>
                <c:pt idx="17">
                  <c:v>-0.43506849315068497</c:v>
                </c:pt>
                <c:pt idx="18">
                  <c:v>-0.40506849315068516</c:v>
                </c:pt>
                <c:pt idx="19">
                  <c:v>-0.43506849315068497</c:v>
                </c:pt>
                <c:pt idx="20">
                  <c:v>-0.45506849315068498</c:v>
                </c:pt>
                <c:pt idx="21">
                  <c:v>-0.41506849315068495</c:v>
                </c:pt>
                <c:pt idx="22">
                  <c:v>-0.26506849315068548</c:v>
                </c:pt>
                <c:pt idx="23">
                  <c:v>-2.5068493150685267E-2</c:v>
                </c:pt>
                <c:pt idx="24">
                  <c:v>0.2751840490797548</c:v>
                </c:pt>
                <c:pt idx="25">
                  <c:v>9.518404907975464E-2</c:v>
                </c:pt>
                <c:pt idx="26">
                  <c:v>6.5184049079754836E-2</c:v>
                </c:pt>
                <c:pt idx="27">
                  <c:v>6.5184049079754836E-2</c:v>
                </c:pt>
                <c:pt idx="28">
                  <c:v>3.5184049079754587E-2</c:v>
                </c:pt>
                <c:pt idx="29">
                  <c:v>7.5184049079754622E-2</c:v>
                </c:pt>
                <c:pt idx="30">
                  <c:v>7.5184049079754622E-2</c:v>
                </c:pt>
                <c:pt idx="31">
                  <c:v>0.10518404907975443</c:v>
                </c:pt>
                <c:pt idx="32">
                  <c:v>0.15518404907975469</c:v>
                </c:pt>
                <c:pt idx="33">
                  <c:v>0.11518404907975466</c:v>
                </c:pt>
                <c:pt idx="34">
                  <c:v>-6.4815950920245502E-2</c:v>
                </c:pt>
                <c:pt idx="35">
                  <c:v>-0.11481595092024532</c:v>
                </c:pt>
                <c:pt idx="36">
                  <c:v>-0.17353503184713359</c:v>
                </c:pt>
                <c:pt idx="37">
                  <c:v>-0.24353503184713388</c:v>
                </c:pt>
                <c:pt idx="38">
                  <c:v>-0.14353503184713379</c:v>
                </c:pt>
                <c:pt idx="39">
                  <c:v>-2.3535031847133681E-2</c:v>
                </c:pt>
                <c:pt idx="40">
                  <c:v>3.6464968152866373E-2</c:v>
                </c:pt>
                <c:pt idx="41">
                  <c:v>0.25646496815286612</c:v>
                </c:pt>
                <c:pt idx="42">
                  <c:v>0.37646496815286623</c:v>
                </c:pt>
                <c:pt idx="43">
                  <c:v>0.49646496815286634</c:v>
                </c:pt>
                <c:pt idx="44">
                  <c:v>0.50646496815286612</c:v>
                </c:pt>
                <c:pt idx="45">
                  <c:v>0.47646496815286632</c:v>
                </c:pt>
                <c:pt idx="46">
                  <c:v>0.18646496815286628</c:v>
                </c:pt>
                <c:pt idx="47">
                  <c:v>-6.3535031847133716E-2</c:v>
                </c:pt>
                <c:pt idx="48">
                  <c:v>4.1657458563535865E-2</c:v>
                </c:pt>
                <c:pt idx="49">
                  <c:v>6.1657458563535883E-2</c:v>
                </c:pt>
                <c:pt idx="50">
                  <c:v>-9.8342541436464259E-2</c:v>
                </c:pt>
                <c:pt idx="51">
                  <c:v>-0.10834254143646405</c:v>
                </c:pt>
                <c:pt idx="52">
                  <c:v>-5.8342541436464224E-2</c:v>
                </c:pt>
                <c:pt idx="53">
                  <c:v>-0.21834254143646437</c:v>
                </c:pt>
                <c:pt idx="54">
                  <c:v>-0.11834254143646428</c:v>
                </c:pt>
                <c:pt idx="55">
                  <c:v>-0.14834254143646408</c:v>
                </c:pt>
                <c:pt idx="56">
                  <c:v>-0.17834254143646433</c:v>
                </c:pt>
                <c:pt idx="57">
                  <c:v>-0.14834254143646408</c:v>
                </c:pt>
                <c:pt idx="58">
                  <c:v>-9.8342541436464259E-2</c:v>
                </c:pt>
                <c:pt idx="59">
                  <c:v>-0.25834254143646396</c:v>
                </c:pt>
                <c:pt idx="60">
                  <c:v>-0.46202312138728319</c:v>
                </c:pt>
                <c:pt idx="61">
                  <c:v>-0.49202312138728299</c:v>
                </c:pt>
                <c:pt idx="62">
                  <c:v>-0.53202312138728303</c:v>
                </c:pt>
                <c:pt idx="63">
                  <c:v>-0.40202312138728269</c:v>
                </c:pt>
                <c:pt idx="64">
                  <c:v>-0.40202312138728269</c:v>
                </c:pt>
                <c:pt idx="65">
                  <c:v>-0.32202312138728306</c:v>
                </c:pt>
                <c:pt idx="66">
                  <c:v>-0.25202312138728322</c:v>
                </c:pt>
                <c:pt idx="67">
                  <c:v>-0.23202312138728276</c:v>
                </c:pt>
                <c:pt idx="68">
                  <c:v>-0.19202312138728272</c:v>
                </c:pt>
                <c:pt idx="69">
                  <c:v>-0.16202312138728336</c:v>
                </c:pt>
                <c:pt idx="70">
                  <c:v>-0.18202312138728294</c:v>
                </c:pt>
                <c:pt idx="71">
                  <c:v>-0.23202312138728276</c:v>
                </c:pt>
                <c:pt idx="72">
                  <c:v>-0.49771084337349381</c:v>
                </c:pt>
                <c:pt idx="73">
                  <c:v>-0.14771084337349372</c:v>
                </c:pt>
                <c:pt idx="74">
                  <c:v>0.26228915662650598</c:v>
                </c:pt>
                <c:pt idx="75">
                  <c:v>0.45228915662650593</c:v>
                </c:pt>
                <c:pt idx="76">
                  <c:v>0.46228915662650616</c:v>
                </c:pt>
                <c:pt idx="77">
                  <c:v>0.88228915662650609</c:v>
                </c:pt>
                <c:pt idx="78">
                  <c:v>0.76228915662650598</c:v>
                </c:pt>
                <c:pt idx="79">
                  <c:v>0.81228915662650625</c:v>
                </c:pt>
                <c:pt idx="80">
                  <c:v>0.95228915662650593</c:v>
                </c:pt>
                <c:pt idx="81">
                  <c:v>0.86228915662650607</c:v>
                </c:pt>
                <c:pt idx="82">
                  <c:v>0.71228915662650616</c:v>
                </c:pt>
                <c:pt idx="83">
                  <c:v>0.68228915662650591</c:v>
                </c:pt>
                <c:pt idx="84">
                  <c:v>0.52964912280701792</c:v>
                </c:pt>
                <c:pt idx="85">
                  <c:v>0.54964912280701794</c:v>
                </c:pt>
                <c:pt idx="86">
                  <c:v>0.7296491228070181</c:v>
                </c:pt>
                <c:pt idx="87">
                  <c:v>1.0396491228070182</c:v>
                </c:pt>
                <c:pt idx="88">
                  <c:v>1.2596491228070175</c:v>
                </c:pt>
                <c:pt idx="89">
                  <c:v>1.7996491228070175</c:v>
                </c:pt>
                <c:pt idx="90">
                  <c:v>1.9096491228070178</c:v>
                </c:pt>
                <c:pt idx="91">
                  <c:v>2.3096491228070173</c:v>
                </c:pt>
                <c:pt idx="92">
                  <c:v>2.3696491228070178</c:v>
                </c:pt>
                <c:pt idx="93">
                  <c:v>2.7096491228070176</c:v>
                </c:pt>
                <c:pt idx="94">
                  <c:v>2.5396491228070177</c:v>
                </c:pt>
                <c:pt idx="95">
                  <c:v>2.6396491228070174</c:v>
                </c:pt>
                <c:pt idx="96">
                  <c:v>1.9207602339181289</c:v>
                </c:pt>
                <c:pt idx="97">
                  <c:v>1.2407602339181292</c:v>
                </c:pt>
                <c:pt idx="98">
                  <c:v>1.1107602339181284</c:v>
                </c:pt>
                <c:pt idx="99">
                  <c:v>0.97076023391812871</c:v>
                </c:pt>
                <c:pt idx="100">
                  <c:v>1.2007602339181291</c:v>
                </c:pt>
                <c:pt idx="101">
                  <c:v>0.72076023391812871</c:v>
                </c:pt>
                <c:pt idx="102">
                  <c:v>0.74076023391812917</c:v>
                </c:pt>
                <c:pt idx="103">
                  <c:v>0.69076023391812935</c:v>
                </c:pt>
                <c:pt idx="104">
                  <c:v>0.82076023391812836</c:v>
                </c:pt>
                <c:pt idx="105">
                  <c:v>0.80076023391812878</c:v>
                </c:pt>
                <c:pt idx="106">
                  <c:v>0.4107602339181291</c:v>
                </c:pt>
                <c:pt idx="107">
                  <c:v>6.0760233918129014E-2</c:v>
                </c:pt>
                <c:pt idx="108">
                  <c:v>-0.60534340659340691</c:v>
                </c:pt>
                <c:pt idx="109">
                  <c:v>-0.15534340659340673</c:v>
                </c:pt>
                <c:pt idx="110">
                  <c:v>-0.11534340659340669</c:v>
                </c:pt>
                <c:pt idx="111">
                  <c:v>-0.15534340659340673</c:v>
                </c:pt>
                <c:pt idx="112">
                  <c:v>-7.5343406593407103E-2</c:v>
                </c:pt>
                <c:pt idx="113">
                  <c:v>-0.17534340659340675</c:v>
                </c:pt>
                <c:pt idx="114">
                  <c:v>-0.22534340659340701</c:v>
                </c:pt>
                <c:pt idx="115">
                  <c:v>-0.37534340659340693</c:v>
                </c:pt>
                <c:pt idx="116">
                  <c:v>-0.31534340659340687</c:v>
                </c:pt>
                <c:pt idx="117">
                  <c:v>-0.41534340659340696</c:v>
                </c:pt>
                <c:pt idx="118">
                  <c:v>-0.33534340659340689</c:v>
                </c:pt>
                <c:pt idx="119">
                  <c:v>-0.22534340659340701</c:v>
                </c:pt>
                <c:pt idx="120">
                  <c:v>0.5303333333333331</c:v>
                </c:pt>
                <c:pt idx="121">
                  <c:v>0.80033333333333356</c:v>
                </c:pt>
                <c:pt idx="122">
                  <c:v>1.1303333333333336</c:v>
                </c:pt>
                <c:pt idx="123">
                  <c:v>1.370333333333333</c:v>
                </c:pt>
                <c:pt idx="124">
                  <c:v>1.5903333333333336</c:v>
                </c:pt>
                <c:pt idx="125">
                  <c:v>2.1103333333333332</c:v>
                </c:pt>
                <c:pt idx="126">
                  <c:v>1.8403333333333336</c:v>
                </c:pt>
                <c:pt idx="127">
                  <c:v>2.7203333333333335</c:v>
                </c:pt>
                <c:pt idx="128">
                  <c:v>2.7703333333333333</c:v>
                </c:pt>
                <c:pt idx="129">
                  <c:v>2.8203333333333331</c:v>
                </c:pt>
                <c:pt idx="130">
                  <c:v>2.7103333333333337</c:v>
                </c:pt>
                <c:pt idx="131">
                  <c:v>3.3603333333333332</c:v>
                </c:pt>
                <c:pt idx="132">
                  <c:v>2.7507267441860463</c:v>
                </c:pt>
                <c:pt idx="133">
                  <c:v>1.7707267441860468</c:v>
                </c:pt>
                <c:pt idx="134">
                  <c:v>1.8707267441860465</c:v>
                </c:pt>
                <c:pt idx="135">
                  <c:v>1.9007267441860467</c:v>
                </c:pt>
                <c:pt idx="136">
                  <c:v>2.1107267441860467</c:v>
                </c:pt>
                <c:pt idx="137">
                  <c:v>2.3307267441860464</c:v>
                </c:pt>
                <c:pt idx="138">
                  <c:v>2.3507267441860469</c:v>
                </c:pt>
                <c:pt idx="139">
                  <c:v>2.3507267441860469</c:v>
                </c:pt>
                <c:pt idx="140">
                  <c:v>2.4307267441860461</c:v>
                </c:pt>
                <c:pt idx="141">
                  <c:v>2.4907267441860466</c:v>
                </c:pt>
                <c:pt idx="142">
                  <c:v>3.2907267441860464</c:v>
                </c:pt>
                <c:pt idx="143">
                  <c:v>4.0107267441860461</c:v>
                </c:pt>
                <c:pt idx="144">
                  <c:v>1.4666240875912413</c:v>
                </c:pt>
                <c:pt idx="145">
                  <c:v>1.4466240875912417</c:v>
                </c:pt>
                <c:pt idx="146">
                  <c:v>1.6566240875912417</c:v>
                </c:pt>
                <c:pt idx="147">
                  <c:v>1.5466240875912414</c:v>
                </c:pt>
                <c:pt idx="148">
                  <c:v>1.6866240875912411</c:v>
                </c:pt>
                <c:pt idx="149">
                  <c:v>1.6366240875912412</c:v>
                </c:pt>
                <c:pt idx="150">
                  <c:v>1.7566240875912413</c:v>
                </c:pt>
                <c:pt idx="151">
                  <c:v>1.7266240875912411</c:v>
                </c:pt>
                <c:pt idx="152">
                  <c:v>1.6766240875912413</c:v>
                </c:pt>
                <c:pt idx="153">
                  <c:v>1.7166240875912413</c:v>
                </c:pt>
                <c:pt idx="154">
                  <c:v>1.5366240875912416</c:v>
                </c:pt>
                <c:pt idx="155">
                  <c:v>0.94662408759124173</c:v>
                </c:pt>
                <c:pt idx="156">
                  <c:v>0.98154878048780514</c:v>
                </c:pt>
                <c:pt idx="157">
                  <c:v>-3.8451219512195323E-2</c:v>
                </c:pt>
                <c:pt idx="158">
                  <c:v>-0.24845121951219529</c:v>
                </c:pt>
                <c:pt idx="159">
                  <c:v>-0.35845121951219472</c:v>
                </c:pt>
                <c:pt idx="160">
                  <c:v>-0.24845121951219529</c:v>
                </c:pt>
                <c:pt idx="161">
                  <c:v>-0.24845121951219529</c:v>
                </c:pt>
                <c:pt idx="162">
                  <c:v>-0.12845121951219518</c:v>
                </c:pt>
                <c:pt idx="163">
                  <c:v>8.1548780487804784E-2</c:v>
                </c:pt>
                <c:pt idx="164">
                  <c:v>3.1548780487804962E-2</c:v>
                </c:pt>
                <c:pt idx="165">
                  <c:v>-0.18845121951219479</c:v>
                </c:pt>
                <c:pt idx="166">
                  <c:v>-0.61845121951219539</c:v>
                </c:pt>
                <c:pt idx="167">
                  <c:v>-1.0684512195121951</c:v>
                </c:pt>
                <c:pt idx="168">
                  <c:v>-0.51933988764044958</c:v>
                </c:pt>
                <c:pt idx="169">
                  <c:v>-0.40933988764044926</c:v>
                </c:pt>
                <c:pt idx="170">
                  <c:v>-0.39933988764044948</c:v>
                </c:pt>
                <c:pt idx="171">
                  <c:v>-0.23933988764044933</c:v>
                </c:pt>
                <c:pt idx="172">
                  <c:v>-0.16933988764044994</c:v>
                </c:pt>
                <c:pt idx="173">
                  <c:v>-0.22933988764044955</c:v>
                </c:pt>
                <c:pt idx="174">
                  <c:v>-0.1993398876404493</c:v>
                </c:pt>
                <c:pt idx="175">
                  <c:v>-0.28933988764044916</c:v>
                </c:pt>
                <c:pt idx="176">
                  <c:v>-0.41933988764044949</c:v>
                </c:pt>
                <c:pt idx="177">
                  <c:v>-0.4493398876404493</c:v>
                </c:pt>
                <c:pt idx="178">
                  <c:v>-0.24933988764045001</c:v>
                </c:pt>
                <c:pt idx="179">
                  <c:v>-0.35933988764044944</c:v>
                </c:pt>
                <c:pt idx="180">
                  <c:v>-0.21468750000000014</c:v>
                </c:pt>
                <c:pt idx="181">
                  <c:v>-0.20468749999999991</c:v>
                </c:pt>
                <c:pt idx="182">
                  <c:v>-0.25468750000000018</c:v>
                </c:pt>
                <c:pt idx="183">
                  <c:v>-0.25468750000000018</c:v>
                </c:pt>
                <c:pt idx="184">
                  <c:v>-0.23468750000000016</c:v>
                </c:pt>
                <c:pt idx="185">
                  <c:v>-0.3046875</c:v>
                </c:pt>
                <c:pt idx="186">
                  <c:v>-0.32468750000000002</c:v>
                </c:pt>
                <c:pt idx="187">
                  <c:v>-0.26468749999999996</c:v>
                </c:pt>
                <c:pt idx="188">
                  <c:v>-0.18468749999999989</c:v>
                </c:pt>
                <c:pt idx="189">
                  <c:v>-3.4687499999999982E-2</c:v>
                </c:pt>
                <c:pt idx="190">
                  <c:v>-0.23468750000000016</c:v>
                </c:pt>
                <c:pt idx="191">
                  <c:v>-0.70468749999999991</c:v>
                </c:pt>
                <c:pt idx="192">
                  <c:v>-0.42422660098522202</c:v>
                </c:pt>
                <c:pt idx="193">
                  <c:v>-0.20422660098522227</c:v>
                </c:pt>
                <c:pt idx="194">
                  <c:v>-0.30422660098522192</c:v>
                </c:pt>
                <c:pt idx="195">
                  <c:v>-0.23422660098522208</c:v>
                </c:pt>
                <c:pt idx="196">
                  <c:v>-0.16422660098522224</c:v>
                </c:pt>
                <c:pt idx="197">
                  <c:v>-0.11422660098522197</c:v>
                </c:pt>
                <c:pt idx="198">
                  <c:v>-7.4226600985221936E-2</c:v>
                </c:pt>
                <c:pt idx="199">
                  <c:v>-0.16422660098522224</c:v>
                </c:pt>
                <c:pt idx="200">
                  <c:v>-0.11422660098522197</c:v>
                </c:pt>
                <c:pt idx="201">
                  <c:v>-0.15422660098522201</c:v>
                </c:pt>
                <c:pt idx="202">
                  <c:v>-0.10422660098522218</c:v>
                </c:pt>
                <c:pt idx="203">
                  <c:v>-0.31422660098522215</c:v>
                </c:pt>
                <c:pt idx="204">
                  <c:v>-0.13839108910891085</c:v>
                </c:pt>
                <c:pt idx="205">
                  <c:v>-0.11839108910891083</c:v>
                </c:pt>
                <c:pt idx="206">
                  <c:v>-0.20839108910891069</c:v>
                </c:pt>
                <c:pt idx="207">
                  <c:v>-0.14839108910891063</c:v>
                </c:pt>
                <c:pt idx="208">
                  <c:v>-0.1083910891089106</c:v>
                </c:pt>
                <c:pt idx="209">
                  <c:v>-1.8391089108910741E-2</c:v>
                </c:pt>
                <c:pt idx="210">
                  <c:v>8.1608910891089348E-2</c:v>
                </c:pt>
                <c:pt idx="211">
                  <c:v>0.17160891089108921</c:v>
                </c:pt>
                <c:pt idx="212">
                  <c:v>0.22160891089108903</c:v>
                </c:pt>
                <c:pt idx="213">
                  <c:v>0.19160891089108922</c:v>
                </c:pt>
                <c:pt idx="214">
                  <c:v>6.160891089108933E-2</c:v>
                </c:pt>
                <c:pt idx="215">
                  <c:v>-7.8391089108910794E-2</c:v>
                </c:pt>
                <c:pt idx="216">
                  <c:v>-0.11576530612244884</c:v>
                </c:pt>
                <c:pt idx="217">
                  <c:v>-5.7653061224489655E-3</c:v>
                </c:pt>
                <c:pt idx="218">
                  <c:v>-5.7653061224489655E-3</c:v>
                </c:pt>
                <c:pt idx="219">
                  <c:v>0.11423469387755114</c:v>
                </c:pt>
                <c:pt idx="220">
                  <c:v>0.11423469387755114</c:v>
                </c:pt>
                <c:pt idx="221">
                  <c:v>0.13423469387755116</c:v>
                </c:pt>
                <c:pt idx="222">
                  <c:v>0.16423469387755096</c:v>
                </c:pt>
                <c:pt idx="223">
                  <c:v>0.10423469387755091</c:v>
                </c:pt>
                <c:pt idx="224">
                  <c:v>0.18423469387755098</c:v>
                </c:pt>
                <c:pt idx="225">
                  <c:v>0.5442346938775513</c:v>
                </c:pt>
                <c:pt idx="226">
                  <c:v>0.704234693877551</c:v>
                </c:pt>
                <c:pt idx="227">
                  <c:v>0.50423469387755127</c:v>
                </c:pt>
                <c:pt idx="228">
                  <c:v>0.52960606060606041</c:v>
                </c:pt>
                <c:pt idx="229">
                  <c:v>0.5996060606060607</c:v>
                </c:pt>
                <c:pt idx="230">
                  <c:v>0.44960606060606034</c:v>
                </c:pt>
                <c:pt idx="231">
                  <c:v>0.50960606060606084</c:v>
                </c:pt>
                <c:pt idx="232">
                  <c:v>0.58960606060606091</c:v>
                </c:pt>
                <c:pt idx="233">
                  <c:v>0.54960606060606088</c:v>
                </c:pt>
                <c:pt idx="234">
                  <c:v>0.44960606060606034</c:v>
                </c:pt>
                <c:pt idx="235">
                  <c:v>8.9606060606060467E-2</c:v>
                </c:pt>
                <c:pt idx="236">
                  <c:v>-7.0393939393939231E-2</c:v>
                </c:pt>
                <c:pt idx="237">
                  <c:v>-8.0393939393939462E-2</c:v>
                </c:pt>
                <c:pt idx="238">
                  <c:v>-5.0393939393939213E-2</c:v>
                </c:pt>
                <c:pt idx="239">
                  <c:v>-0.11039393939393927</c:v>
                </c:pt>
                <c:pt idx="240">
                  <c:v>-0.23252542372881324</c:v>
                </c:pt>
                <c:pt idx="241">
                  <c:v>-1.252542372881349E-2</c:v>
                </c:pt>
                <c:pt idx="242">
                  <c:v>0.19747457627118603</c:v>
                </c:pt>
                <c:pt idx="243">
                  <c:v>0.42747457627118646</c:v>
                </c:pt>
                <c:pt idx="244">
                  <c:v>0.77747457627118699</c:v>
                </c:pt>
                <c:pt idx="245">
                  <c:v>1.2474745762711867</c:v>
                </c:pt>
                <c:pt idx="246">
                  <c:v>1.2674745762711863</c:v>
                </c:pt>
                <c:pt idx="247">
                  <c:v>1.7274745762711863</c:v>
                </c:pt>
                <c:pt idx="248">
                  <c:v>2.4074745762711869</c:v>
                </c:pt>
                <c:pt idx="249">
                  <c:v>2.567474576271187</c:v>
                </c:pt>
                <c:pt idx="250">
                  <c:v>2.5974745762711864</c:v>
                </c:pt>
                <c:pt idx="251">
                  <c:v>2.7574745762711865</c:v>
                </c:pt>
                <c:pt idx="252">
                  <c:v>2.0446078431372552</c:v>
                </c:pt>
                <c:pt idx="253">
                  <c:v>1.4346078431372549</c:v>
                </c:pt>
                <c:pt idx="254">
                  <c:v>1.6446078431372557</c:v>
                </c:pt>
                <c:pt idx="255">
                  <c:v>1.9546078431372553</c:v>
                </c:pt>
                <c:pt idx="256">
                  <c:v>2.1146078431372555</c:v>
                </c:pt>
                <c:pt idx="257">
                  <c:v>2.5246078431372556</c:v>
                </c:pt>
                <c:pt idx="258">
                  <c:v>3.0046078431372552</c:v>
                </c:pt>
                <c:pt idx="259">
                  <c:v>3.5346078431372554</c:v>
                </c:pt>
                <c:pt idx="260">
                  <c:v>3.7546078431372552</c:v>
                </c:pt>
                <c:pt idx="261">
                  <c:v>3.8946078431372557</c:v>
                </c:pt>
                <c:pt idx="262">
                  <c:v>3.8546078431372557</c:v>
                </c:pt>
                <c:pt idx="263">
                  <c:v>3.8146078431372556</c:v>
                </c:pt>
                <c:pt idx="264">
                  <c:v>2.8678999999999997</c:v>
                </c:pt>
                <c:pt idx="265">
                  <c:v>1.9779</c:v>
                </c:pt>
                <c:pt idx="266">
                  <c:v>1.9478999999999997</c:v>
                </c:pt>
                <c:pt idx="267">
                  <c:v>2.1379000000000001</c:v>
                </c:pt>
                <c:pt idx="268">
                  <c:v>2.1879</c:v>
                </c:pt>
                <c:pt idx="269">
                  <c:v>2.2778999999999998</c:v>
                </c:pt>
                <c:pt idx="270">
                  <c:v>2.1478999999999999</c:v>
                </c:pt>
              </c:numCache>
            </c:numRef>
          </c:val>
          <c:smooth val="0"/>
          <c:extLst>
            <c:ext xmlns:c16="http://schemas.microsoft.com/office/drawing/2014/chart" uri="{C3380CC4-5D6E-409C-BE32-E72D297353CC}">
              <c16:uniqueId val="{00000002-2B8F-415D-A193-195A87484544}"/>
            </c:ext>
          </c:extLst>
        </c:ser>
        <c:dLbls>
          <c:showLegendKey val="0"/>
          <c:showVal val="0"/>
          <c:showCatName val="0"/>
          <c:showSerName val="0"/>
          <c:showPercent val="0"/>
          <c:showBubbleSize val="0"/>
        </c:dLbls>
        <c:smooth val="0"/>
        <c:axId val="420401296"/>
        <c:axId val="420398160"/>
      </c:lineChart>
      <c:catAx>
        <c:axId val="420401296"/>
        <c:scaling>
          <c:orientation val="minMax"/>
        </c:scaling>
        <c:delete val="0"/>
        <c:axPos val="b"/>
        <c:numFmt formatCode="General" sourceLinked="1"/>
        <c:majorTickMark val="out"/>
        <c:minorTickMark val="none"/>
        <c:tickLblPos val="nextTo"/>
        <c:txPr>
          <a:bodyPr rot="3000000" vert="horz"/>
          <a:lstStyle/>
          <a:p>
            <a:pPr>
              <a:defRPr sz="1400" b="0" i="0" u="none" strike="noStrike" baseline="0">
                <a:solidFill>
                  <a:srgbClr val="000000"/>
                </a:solidFill>
                <a:latin typeface="Calibri"/>
                <a:ea typeface="Calibri"/>
                <a:cs typeface="Calibri"/>
              </a:defRPr>
            </a:pPr>
            <a:endParaRPr lang="en-US"/>
          </a:p>
        </c:txPr>
        <c:crossAx val="420398160"/>
        <c:crosses val="autoZero"/>
        <c:auto val="1"/>
        <c:lblAlgn val="ctr"/>
        <c:lblOffset val="100"/>
        <c:tickLblSkip val="12"/>
        <c:noMultiLvlLbl val="0"/>
      </c:catAx>
      <c:valAx>
        <c:axId val="420398160"/>
        <c:scaling>
          <c:orientation val="minMax"/>
          <c:min val="-1"/>
        </c:scaling>
        <c:delete val="0"/>
        <c:axPos val="l"/>
        <c:majorGridlines/>
        <c:title>
          <c:tx>
            <c:rich>
              <a:bodyPr/>
              <a:lstStyle/>
              <a:p>
                <a:pPr>
                  <a:defRPr sz="1800" b="0" i="0" u="none" strike="noStrike" baseline="0">
                    <a:solidFill>
                      <a:srgbClr val="000000"/>
                    </a:solidFill>
                    <a:latin typeface="Calibri"/>
                    <a:ea typeface="Calibri"/>
                    <a:cs typeface="Calibri"/>
                  </a:defRPr>
                </a:pPr>
                <a:r>
                  <a:rPr lang="en-US" sz="1800" b="0"/>
                  <a:t>$ per bushel</a:t>
                </a:r>
              </a:p>
            </c:rich>
          </c:tx>
          <c:layout>
            <c:manualLayout>
              <c:xMode val="edge"/>
              <c:yMode val="edge"/>
              <c:x val="6.3118362709671303E-6"/>
              <c:y val="0.28644434151613402"/>
            </c:manualLayout>
          </c:layout>
          <c:overlay val="0"/>
        </c:title>
        <c:numFmt formatCode="_(&quot;$&quot;* #,##0.00_);_(&quot;$&quot;* \(#,##0.00\);_(&quot;$&quot;* &quot;-&quot;??_);_(@_)" sourceLinked="1"/>
        <c:majorTickMark val="out"/>
        <c:minorTickMark val="none"/>
        <c:tickLblPos val="nextTo"/>
        <c:txPr>
          <a:bodyPr rot="0" vert="horz"/>
          <a:lstStyle/>
          <a:p>
            <a:pPr>
              <a:defRPr sz="1600" b="0" i="0" u="none" strike="noStrike" baseline="0">
                <a:solidFill>
                  <a:sysClr val="windowText" lastClr="000000"/>
                </a:solidFill>
                <a:latin typeface="Calibri"/>
                <a:ea typeface="Calibri"/>
                <a:cs typeface="Calibri"/>
              </a:defRPr>
            </a:pPr>
            <a:endParaRPr lang="en-US"/>
          </a:p>
        </c:txPr>
        <c:crossAx val="420401296"/>
        <c:crosses val="autoZero"/>
        <c:crossBetween val="between"/>
      </c:valAx>
    </c:plotArea>
    <c:legend>
      <c:legendPos val="r"/>
      <c:layout>
        <c:manualLayout>
          <c:xMode val="edge"/>
          <c:yMode val="edge"/>
          <c:x val="0.16259248155102901"/>
          <c:y val="0.919956024364879"/>
          <c:w val="0.68426644763687405"/>
          <c:h val="8.0044066058473903E-2"/>
        </c:manualLayout>
      </c:layout>
      <c:overlay val="0"/>
      <c:txPr>
        <a:bodyPr/>
        <a:lstStyle/>
        <a:p>
          <a:pPr>
            <a:defRPr sz="1800" b="0" i="0" u="none" strike="noStrike" baseline="0">
              <a:solidFill>
                <a:srgbClr val="000000"/>
              </a:solidFill>
              <a:latin typeface="Calibri"/>
              <a:ea typeface="Calibri"/>
              <a:cs typeface="Calibri"/>
            </a:defRPr>
          </a:pPr>
          <a:endParaRPr lang="en-US"/>
        </a:p>
      </c:txPr>
    </c:legend>
    <c:plotVisOnly val="1"/>
    <c:dispBlanksAs val="gap"/>
    <c:showDLblsOverMax val="0"/>
  </c:chart>
  <c:spPr>
    <a:ln>
      <a:noFill/>
    </a:ln>
  </c:spPr>
  <c:txPr>
    <a:bodyPr/>
    <a:lstStyle/>
    <a:p>
      <a:pPr>
        <a:defRPr sz="1400" b="0" i="0" u="none" strike="noStrike" baseline="0">
          <a:solidFill>
            <a:srgbClr val="000000"/>
          </a:solidFill>
          <a:latin typeface="Calibri"/>
          <a:ea typeface="Calibri"/>
          <a:cs typeface="Calibri"/>
        </a:defRPr>
      </a:pPr>
      <a:endParaRPr lang="en-US"/>
    </a:p>
  </c:txPr>
  <c:printSettings>
    <c:headerFooter/>
    <c:pageMargins b="0.750000000000004" l="0.70000000000000095" r="0.70000000000000095" t="0.750000000000004"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rotection>
    <c:chartObject val="0"/>
    <c:data val="0"/>
    <c:formatting val="0"/>
    <c:selection val="0"/>
    <c:userInterface val="0"/>
  </c:protection>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2000" b="1">
                <a:solidFill>
                  <a:sysClr val="windowText" lastClr="000000"/>
                </a:solidFill>
              </a:rPr>
              <a:t>Landowner</a:t>
            </a:r>
            <a:r>
              <a:rPr lang="en-US" sz="2000" b="1" baseline="0">
                <a:solidFill>
                  <a:sysClr val="windowText" lastClr="000000"/>
                </a:solidFill>
              </a:rPr>
              <a:t> Farmer Net Returns per Acre</a:t>
            </a:r>
          </a:p>
          <a:p>
            <a:pPr>
              <a:defRPr>
                <a:solidFill>
                  <a:sysClr val="windowText" lastClr="000000"/>
                </a:solidFill>
              </a:defRPr>
            </a:pPr>
            <a:r>
              <a:rPr lang="en-US" sz="1600" baseline="0">
                <a:solidFill>
                  <a:sysClr val="windowText" lastClr="000000"/>
                </a:solidFill>
              </a:rPr>
              <a:t>(per marketing year month)</a:t>
            </a:r>
            <a:endParaRPr lang="en-US" sz="1600">
              <a:solidFill>
                <a:sysClr val="windowText" lastClr="000000"/>
              </a:solidFill>
            </a:endParaRPr>
          </a:p>
        </c:rich>
      </c:tx>
      <c:layout>
        <c:manualLayout>
          <c:xMode val="edge"/>
          <c:yMode val="edge"/>
          <c:x val="0.2834287638935670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22499388139184"/>
          <c:y val="0.171080528650733"/>
          <c:w val="0.81409822264982201"/>
          <c:h val="0.55466195613573199"/>
        </c:manualLayout>
      </c:layout>
      <c:lineChart>
        <c:grouping val="standard"/>
        <c:varyColors val="0"/>
        <c:ser>
          <c:idx val="0"/>
          <c:order val="0"/>
          <c:tx>
            <c:v>Income</c:v>
          </c:tx>
          <c:spPr>
            <a:ln w="28575" cap="rnd">
              <a:solidFill>
                <a:schemeClr val="accent1"/>
              </a:solidFill>
              <a:round/>
            </a:ln>
            <a:effectLst/>
          </c:spPr>
          <c:marker>
            <c:symbol val="none"/>
          </c:marker>
          <c:cat>
            <c:strRef>
              <c:f>'Monthly Profitability'!$B$6:$B$281</c:f>
              <c:strCache>
                <c:ptCount val="276"/>
                <c:pt idx="0">
                  <c:v>Sept. 2000</c:v>
                </c:pt>
                <c:pt idx="1">
                  <c:v>Oct.</c:v>
                </c:pt>
                <c:pt idx="2">
                  <c:v>Nov.</c:v>
                </c:pt>
                <c:pt idx="3">
                  <c:v>Dec.</c:v>
                </c:pt>
                <c:pt idx="4">
                  <c:v>Jan. 2001</c:v>
                </c:pt>
                <c:pt idx="5">
                  <c:v>Feb.</c:v>
                </c:pt>
                <c:pt idx="6">
                  <c:v>March</c:v>
                </c:pt>
                <c:pt idx="7">
                  <c:v>April</c:v>
                </c:pt>
                <c:pt idx="8">
                  <c:v>May</c:v>
                </c:pt>
                <c:pt idx="9">
                  <c:v>June</c:v>
                </c:pt>
                <c:pt idx="10">
                  <c:v>July</c:v>
                </c:pt>
                <c:pt idx="11">
                  <c:v>Aug. 2001</c:v>
                </c:pt>
                <c:pt idx="12">
                  <c:v>Sept. 2001</c:v>
                </c:pt>
                <c:pt idx="13">
                  <c:v>Oct.</c:v>
                </c:pt>
                <c:pt idx="14">
                  <c:v>Nov.</c:v>
                </c:pt>
                <c:pt idx="15">
                  <c:v>Dec.</c:v>
                </c:pt>
                <c:pt idx="16">
                  <c:v>Jan. 2002</c:v>
                </c:pt>
                <c:pt idx="17">
                  <c:v>Feb.</c:v>
                </c:pt>
                <c:pt idx="18">
                  <c:v>March</c:v>
                </c:pt>
                <c:pt idx="19">
                  <c:v>April</c:v>
                </c:pt>
                <c:pt idx="20">
                  <c:v>May</c:v>
                </c:pt>
                <c:pt idx="21">
                  <c:v>June</c:v>
                </c:pt>
                <c:pt idx="22">
                  <c:v>July</c:v>
                </c:pt>
                <c:pt idx="23">
                  <c:v>Aug. 2002</c:v>
                </c:pt>
                <c:pt idx="24">
                  <c:v>Sept. 2002</c:v>
                </c:pt>
                <c:pt idx="25">
                  <c:v>Oct.</c:v>
                </c:pt>
                <c:pt idx="26">
                  <c:v>Nov.</c:v>
                </c:pt>
                <c:pt idx="27">
                  <c:v>Dec.</c:v>
                </c:pt>
                <c:pt idx="28">
                  <c:v>Jan. 2003</c:v>
                </c:pt>
                <c:pt idx="29">
                  <c:v>Feb.</c:v>
                </c:pt>
                <c:pt idx="30">
                  <c:v>March</c:v>
                </c:pt>
                <c:pt idx="31">
                  <c:v>April</c:v>
                </c:pt>
                <c:pt idx="32">
                  <c:v>May</c:v>
                </c:pt>
                <c:pt idx="33">
                  <c:v>June</c:v>
                </c:pt>
                <c:pt idx="34">
                  <c:v>July</c:v>
                </c:pt>
                <c:pt idx="35">
                  <c:v>Aug. 2003</c:v>
                </c:pt>
                <c:pt idx="36">
                  <c:v>Sept. 2003</c:v>
                </c:pt>
                <c:pt idx="37">
                  <c:v>Oct.</c:v>
                </c:pt>
                <c:pt idx="38">
                  <c:v>Nov.</c:v>
                </c:pt>
                <c:pt idx="39">
                  <c:v>Dec.</c:v>
                </c:pt>
                <c:pt idx="40">
                  <c:v>Jan. 2004</c:v>
                </c:pt>
                <c:pt idx="41">
                  <c:v>Feb.</c:v>
                </c:pt>
                <c:pt idx="42">
                  <c:v>March</c:v>
                </c:pt>
                <c:pt idx="43">
                  <c:v>April</c:v>
                </c:pt>
                <c:pt idx="44">
                  <c:v>May</c:v>
                </c:pt>
                <c:pt idx="45">
                  <c:v>June</c:v>
                </c:pt>
                <c:pt idx="46">
                  <c:v>July</c:v>
                </c:pt>
                <c:pt idx="47">
                  <c:v>Aug. 2004</c:v>
                </c:pt>
                <c:pt idx="48">
                  <c:v>Sept. 2004</c:v>
                </c:pt>
                <c:pt idx="49">
                  <c:v>Oct.</c:v>
                </c:pt>
                <c:pt idx="50">
                  <c:v>Nov.</c:v>
                </c:pt>
                <c:pt idx="51">
                  <c:v>Dec.</c:v>
                </c:pt>
                <c:pt idx="52">
                  <c:v>Jan. 2005</c:v>
                </c:pt>
                <c:pt idx="53">
                  <c:v>Feb.</c:v>
                </c:pt>
                <c:pt idx="54">
                  <c:v>March</c:v>
                </c:pt>
                <c:pt idx="55">
                  <c:v>April</c:v>
                </c:pt>
                <c:pt idx="56">
                  <c:v>May</c:v>
                </c:pt>
                <c:pt idx="57">
                  <c:v>June</c:v>
                </c:pt>
                <c:pt idx="58">
                  <c:v>July</c:v>
                </c:pt>
                <c:pt idx="59">
                  <c:v>Aug. 2005</c:v>
                </c:pt>
                <c:pt idx="60">
                  <c:v>Sept. 2005</c:v>
                </c:pt>
                <c:pt idx="61">
                  <c:v>Oct.</c:v>
                </c:pt>
                <c:pt idx="62">
                  <c:v>Nov.</c:v>
                </c:pt>
                <c:pt idx="63">
                  <c:v>Dec.</c:v>
                </c:pt>
                <c:pt idx="64">
                  <c:v>Jan. 2006</c:v>
                </c:pt>
                <c:pt idx="65">
                  <c:v>Feb.</c:v>
                </c:pt>
                <c:pt idx="66">
                  <c:v>March</c:v>
                </c:pt>
                <c:pt idx="67">
                  <c:v>April</c:v>
                </c:pt>
                <c:pt idx="68">
                  <c:v>May</c:v>
                </c:pt>
                <c:pt idx="69">
                  <c:v>June</c:v>
                </c:pt>
                <c:pt idx="70">
                  <c:v>July</c:v>
                </c:pt>
                <c:pt idx="71">
                  <c:v>Aug. 2006</c:v>
                </c:pt>
                <c:pt idx="72">
                  <c:v>Sept. 2006</c:v>
                </c:pt>
                <c:pt idx="73">
                  <c:v>Oct.</c:v>
                </c:pt>
                <c:pt idx="74">
                  <c:v>Nov.</c:v>
                </c:pt>
                <c:pt idx="75">
                  <c:v>Dec.</c:v>
                </c:pt>
                <c:pt idx="76">
                  <c:v>Jan. 2007</c:v>
                </c:pt>
                <c:pt idx="77">
                  <c:v>Feb.</c:v>
                </c:pt>
                <c:pt idx="78">
                  <c:v>March</c:v>
                </c:pt>
                <c:pt idx="79">
                  <c:v>April</c:v>
                </c:pt>
                <c:pt idx="80">
                  <c:v>May</c:v>
                </c:pt>
                <c:pt idx="81">
                  <c:v>June</c:v>
                </c:pt>
                <c:pt idx="82">
                  <c:v>July</c:v>
                </c:pt>
                <c:pt idx="83">
                  <c:v>Aug. 2007</c:v>
                </c:pt>
                <c:pt idx="84">
                  <c:v>Sept. 2007</c:v>
                </c:pt>
                <c:pt idx="85">
                  <c:v>Oct.</c:v>
                </c:pt>
                <c:pt idx="86">
                  <c:v>Nov.</c:v>
                </c:pt>
                <c:pt idx="87">
                  <c:v>Dec.</c:v>
                </c:pt>
                <c:pt idx="88">
                  <c:v>Jan. 2008</c:v>
                </c:pt>
                <c:pt idx="89">
                  <c:v>Feb.</c:v>
                </c:pt>
                <c:pt idx="90">
                  <c:v>March</c:v>
                </c:pt>
                <c:pt idx="91">
                  <c:v>April</c:v>
                </c:pt>
                <c:pt idx="92">
                  <c:v>May</c:v>
                </c:pt>
                <c:pt idx="93">
                  <c:v>June</c:v>
                </c:pt>
                <c:pt idx="94">
                  <c:v>July</c:v>
                </c:pt>
                <c:pt idx="95">
                  <c:v>Aug. 2008</c:v>
                </c:pt>
                <c:pt idx="96">
                  <c:v>Sept. 2008</c:v>
                </c:pt>
                <c:pt idx="97">
                  <c:v>Oct.</c:v>
                </c:pt>
                <c:pt idx="98">
                  <c:v>Nov.</c:v>
                </c:pt>
                <c:pt idx="99">
                  <c:v>Dec.</c:v>
                </c:pt>
                <c:pt idx="100">
                  <c:v>Jan. 2009</c:v>
                </c:pt>
                <c:pt idx="101">
                  <c:v>Feb.</c:v>
                </c:pt>
                <c:pt idx="102">
                  <c:v>March</c:v>
                </c:pt>
                <c:pt idx="103">
                  <c:v>April</c:v>
                </c:pt>
                <c:pt idx="104">
                  <c:v>May</c:v>
                </c:pt>
                <c:pt idx="105">
                  <c:v>June</c:v>
                </c:pt>
                <c:pt idx="106">
                  <c:v>July</c:v>
                </c:pt>
                <c:pt idx="107">
                  <c:v>Aug. 2009</c:v>
                </c:pt>
                <c:pt idx="108">
                  <c:v>Sept. 2009</c:v>
                </c:pt>
                <c:pt idx="109">
                  <c:v>Oct.</c:v>
                </c:pt>
                <c:pt idx="110">
                  <c:v>Nov.</c:v>
                </c:pt>
                <c:pt idx="111">
                  <c:v>Dec.</c:v>
                </c:pt>
                <c:pt idx="112">
                  <c:v>Jan. 2010</c:v>
                </c:pt>
                <c:pt idx="113">
                  <c:v>Feb.</c:v>
                </c:pt>
                <c:pt idx="114">
                  <c:v>March</c:v>
                </c:pt>
                <c:pt idx="115">
                  <c:v>April</c:v>
                </c:pt>
                <c:pt idx="116">
                  <c:v>May</c:v>
                </c:pt>
                <c:pt idx="117">
                  <c:v>June</c:v>
                </c:pt>
                <c:pt idx="118">
                  <c:v>July</c:v>
                </c:pt>
                <c:pt idx="119">
                  <c:v>Aug. 2010</c:v>
                </c:pt>
                <c:pt idx="120">
                  <c:v>Sept. 2010</c:v>
                </c:pt>
                <c:pt idx="121">
                  <c:v>Oct.</c:v>
                </c:pt>
                <c:pt idx="122">
                  <c:v>Nov.</c:v>
                </c:pt>
                <c:pt idx="123">
                  <c:v>Dec.</c:v>
                </c:pt>
                <c:pt idx="124">
                  <c:v>Jan. 2011</c:v>
                </c:pt>
                <c:pt idx="125">
                  <c:v>Feb.</c:v>
                </c:pt>
                <c:pt idx="126">
                  <c:v>March</c:v>
                </c:pt>
                <c:pt idx="127">
                  <c:v>April</c:v>
                </c:pt>
                <c:pt idx="128">
                  <c:v>May</c:v>
                </c:pt>
                <c:pt idx="129">
                  <c:v>June</c:v>
                </c:pt>
                <c:pt idx="130">
                  <c:v>July</c:v>
                </c:pt>
                <c:pt idx="131">
                  <c:v>Aug. 2011</c:v>
                </c:pt>
                <c:pt idx="132">
                  <c:v>Sept. 2011</c:v>
                </c:pt>
                <c:pt idx="133">
                  <c:v>Oct.</c:v>
                </c:pt>
                <c:pt idx="134">
                  <c:v>Nov.</c:v>
                </c:pt>
                <c:pt idx="135">
                  <c:v>Dec.</c:v>
                </c:pt>
                <c:pt idx="136">
                  <c:v>Jan. 2012</c:v>
                </c:pt>
                <c:pt idx="137">
                  <c:v>Feb.</c:v>
                </c:pt>
                <c:pt idx="138">
                  <c:v>March</c:v>
                </c:pt>
                <c:pt idx="139">
                  <c:v>April</c:v>
                </c:pt>
                <c:pt idx="140">
                  <c:v>May</c:v>
                </c:pt>
                <c:pt idx="141">
                  <c:v>June</c:v>
                </c:pt>
                <c:pt idx="142">
                  <c:v>July</c:v>
                </c:pt>
                <c:pt idx="143">
                  <c:v>Aug. 2012</c:v>
                </c:pt>
                <c:pt idx="144">
                  <c:v>Sept. 2012</c:v>
                </c:pt>
                <c:pt idx="145">
                  <c:v>Oct.</c:v>
                </c:pt>
                <c:pt idx="146">
                  <c:v>Nov.</c:v>
                </c:pt>
                <c:pt idx="147">
                  <c:v>Dec.</c:v>
                </c:pt>
                <c:pt idx="148">
                  <c:v>Jan. 2013</c:v>
                </c:pt>
                <c:pt idx="149">
                  <c:v>Feb.</c:v>
                </c:pt>
                <c:pt idx="150">
                  <c:v>March</c:v>
                </c:pt>
                <c:pt idx="151">
                  <c:v>April</c:v>
                </c:pt>
                <c:pt idx="152">
                  <c:v>May</c:v>
                </c:pt>
                <c:pt idx="153">
                  <c:v>June</c:v>
                </c:pt>
                <c:pt idx="154">
                  <c:v>July</c:v>
                </c:pt>
                <c:pt idx="155">
                  <c:v>Aug. 2013</c:v>
                </c:pt>
                <c:pt idx="156">
                  <c:v>Sept. 2013</c:v>
                </c:pt>
                <c:pt idx="157">
                  <c:v>Oct.</c:v>
                </c:pt>
                <c:pt idx="158">
                  <c:v>Nov.</c:v>
                </c:pt>
                <c:pt idx="159">
                  <c:v>Dec.</c:v>
                </c:pt>
                <c:pt idx="160">
                  <c:v>Jan. 2014</c:v>
                </c:pt>
                <c:pt idx="161">
                  <c:v>Feb.</c:v>
                </c:pt>
                <c:pt idx="162">
                  <c:v>March</c:v>
                </c:pt>
                <c:pt idx="163">
                  <c:v>April</c:v>
                </c:pt>
                <c:pt idx="164">
                  <c:v>May</c:v>
                </c:pt>
                <c:pt idx="165">
                  <c:v>June</c:v>
                </c:pt>
                <c:pt idx="166">
                  <c:v>July</c:v>
                </c:pt>
                <c:pt idx="167">
                  <c:v>Aug. 2014</c:v>
                </c:pt>
                <c:pt idx="168">
                  <c:v>Sept. 2014</c:v>
                </c:pt>
                <c:pt idx="169">
                  <c:v>Oct.</c:v>
                </c:pt>
                <c:pt idx="170">
                  <c:v>Nov.</c:v>
                </c:pt>
                <c:pt idx="171">
                  <c:v>Dec.</c:v>
                </c:pt>
                <c:pt idx="172">
                  <c:v>Jan. 2015</c:v>
                </c:pt>
                <c:pt idx="173">
                  <c:v>Feb.</c:v>
                </c:pt>
                <c:pt idx="174">
                  <c:v>March</c:v>
                </c:pt>
                <c:pt idx="175">
                  <c:v>April</c:v>
                </c:pt>
                <c:pt idx="176">
                  <c:v>May</c:v>
                </c:pt>
                <c:pt idx="177">
                  <c:v>June</c:v>
                </c:pt>
                <c:pt idx="178">
                  <c:v>July</c:v>
                </c:pt>
                <c:pt idx="179">
                  <c:v>Aug. 2015</c:v>
                </c:pt>
                <c:pt idx="180">
                  <c:v>Sept. 2015</c:v>
                </c:pt>
                <c:pt idx="181">
                  <c:v>Oct.</c:v>
                </c:pt>
                <c:pt idx="182">
                  <c:v>Nov.</c:v>
                </c:pt>
                <c:pt idx="183">
                  <c:v>Dec.</c:v>
                </c:pt>
                <c:pt idx="184">
                  <c:v>Jan. 2016</c:v>
                </c:pt>
                <c:pt idx="185">
                  <c:v>Feb.</c:v>
                </c:pt>
                <c:pt idx="186">
                  <c:v>March</c:v>
                </c:pt>
                <c:pt idx="187">
                  <c:v>April</c:v>
                </c:pt>
                <c:pt idx="188">
                  <c:v>May</c:v>
                </c:pt>
                <c:pt idx="189">
                  <c:v>June</c:v>
                </c:pt>
                <c:pt idx="190">
                  <c:v>July</c:v>
                </c:pt>
                <c:pt idx="191">
                  <c:v>Aug. 2016</c:v>
                </c:pt>
                <c:pt idx="192">
                  <c:v>Sept. 2016</c:v>
                </c:pt>
                <c:pt idx="193">
                  <c:v>Oct.</c:v>
                </c:pt>
                <c:pt idx="194">
                  <c:v>Nov.</c:v>
                </c:pt>
                <c:pt idx="195">
                  <c:v>Dec.</c:v>
                </c:pt>
                <c:pt idx="196">
                  <c:v>Jan. 2017</c:v>
                </c:pt>
                <c:pt idx="197">
                  <c:v>Feb.</c:v>
                </c:pt>
                <c:pt idx="198">
                  <c:v>March</c:v>
                </c:pt>
                <c:pt idx="199">
                  <c:v>April</c:v>
                </c:pt>
                <c:pt idx="200">
                  <c:v>May</c:v>
                </c:pt>
                <c:pt idx="201">
                  <c:v>June</c:v>
                </c:pt>
                <c:pt idx="202">
                  <c:v>July</c:v>
                </c:pt>
                <c:pt idx="203">
                  <c:v>Aug. 2017</c:v>
                </c:pt>
                <c:pt idx="204">
                  <c:v>Sept. 2017</c:v>
                </c:pt>
                <c:pt idx="205">
                  <c:v>Oct.</c:v>
                </c:pt>
                <c:pt idx="206">
                  <c:v>Nov.</c:v>
                </c:pt>
                <c:pt idx="207">
                  <c:v>Dec.</c:v>
                </c:pt>
                <c:pt idx="208">
                  <c:v>Jan. 2018</c:v>
                </c:pt>
                <c:pt idx="209">
                  <c:v>Feb.</c:v>
                </c:pt>
                <c:pt idx="210">
                  <c:v>March</c:v>
                </c:pt>
                <c:pt idx="211">
                  <c:v>April</c:v>
                </c:pt>
                <c:pt idx="212">
                  <c:v>May</c:v>
                </c:pt>
                <c:pt idx="213">
                  <c:v>June</c:v>
                </c:pt>
                <c:pt idx="214">
                  <c:v>July</c:v>
                </c:pt>
                <c:pt idx="215">
                  <c:v>Aug. 2018</c:v>
                </c:pt>
                <c:pt idx="216">
                  <c:v>Sept. 2018</c:v>
                </c:pt>
                <c:pt idx="217">
                  <c:v>Oct.</c:v>
                </c:pt>
                <c:pt idx="218">
                  <c:v>Nov.</c:v>
                </c:pt>
                <c:pt idx="219">
                  <c:v>Dec.</c:v>
                </c:pt>
                <c:pt idx="220">
                  <c:v>Jan. 2019</c:v>
                </c:pt>
                <c:pt idx="221">
                  <c:v>Feb.</c:v>
                </c:pt>
                <c:pt idx="222">
                  <c:v>March</c:v>
                </c:pt>
                <c:pt idx="223">
                  <c:v>April</c:v>
                </c:pt>
                <c:pt idx="224">
                  <c:v>May</c:v>
                </c:pt>
                <c:pt idx="225">
                  <c:v>June</c:v>
                </c:pt>
                <c:pt idx="226">
                  <c:v>July</c:v>
                </c:pt>
                <c:pt idx="227">
                  <c:v>Aug. 2019</c:v>
                </c:pt>
                <c:pt idx="228">
                  <c:v>Sept. 2019</c:v>
                </c:pt>
                <c:pt idx="229">
                  <c:v>Oct.</c:v>
                </c:pt>
                <c:pt idx="230">
                  <c:v>Nov.</c:v>
                </c:pt>
                <c:pt idx="231">
                  <c:v>Dec.</c:v>
                </c:pt>
                <c:pt idx="232">
                  <c:v>Jan. 2020</c:v>
                </c:pt>
                <c:pt idx="233">
                  <c:v>Feb.</c:v>
                </c:pt>
                <c:pt idx="234">
                  <c:v>March</c:v>
                </c:pt>
                <c:pt idx="235">
                  <c:v>April</c:v>
                </c:pt>
                <c:pt idx="236">
                  <c:v>May</c:v>
                </c:pt>
                <c:pt idx="237">
                  <c:v>June</c:v>
                </c:pt>
                <c:pt idx="238">
                  <c:v>July</c:v>
                </c:pt>
                <c:pt idx="239">
                  <c:v>Aug. 2020</c:v>
                </c:pt>
                <c:pt idx="240">
                  <c:v>Sept. 2020</c:v>
                </c:pt>
                <c:pt idx="241">
                  <c:v>Oct.</c:v>
                </c:pt>
                <c:pt idx="242">
                  <c:v>Nov.</c:v>
                </c:pt>
                <c:pt idx="243">
                  <c:v>Dec.</c:v>
                </c:pt>
                <c:pt idx="244">
                  <c:v>Jan. 2021</c:v>
                </c:pt>
                <c:pt idx="245">
                  <c:v>Feb.</c:v>
                </c:pt>
                <c:pt idx="246">
                  <c:v>March</c:v>
                </c:pt>
                <c:pt idx="247">
                  <c:v>April</c:v>
                </c:pt>
                <c:pt idx="248">
                  <c:v>May</c:v>
                </c:pt>
                <c:pt idx="249">
                  <c:v>June</c:v>
                </c:pt>
                <c:pt idx="250">
                  <c:v>July</c:v>
                </c:pt>
                <c:pt idx="251">
                  <c:v>Aug. 2021</c:v>
                </c:pt>
                <c:pt idx="252">
                  <c:v>Sept. 2021</c:v>
                </c:pt>
                <c:pt idx="253">
                  <c:v>Oct.</c:v>
                </c:pt>
                <c:pt idx="254">
                  <c:v>Nov.</c:v>
                </c:pt>
                <c:pt idx="255">
                  <c:v>Dec.</c:v>
                </c:pt>
                <c:pt idx="256">
                  <c:v>Jan. 2022</c:v>
                </c:pt>
                <c:pt idx="257">
                  <c:v>Feb.</c:v>
                </c:pt>
                <c:pt idx="258">
                  <c:v>March</c:v>
                </c:pt>
                <c:pt idx="259">
                  <c:v>April</c:v>
                </c:pt>
                <c:pt idx="260">
                  <c:v>May</c:v>
                </c:pt>
                <c:pt idx="261">
                  <c:v>June</c:v>
                </c:pt>
                <c:pt idx="262">
                  <c:v>July</c:v>
                </c:pt>
                <c:pt idx="263">
                  <c:v>Aug. 2022</c:v>
                </c:pt>
                <c:pt idx="264">
                  <c:v>Sept. 2022</c:v>
                </c:pt>
                <c:pt idx="265">
                  <c:v>Oct.</c:v>
                </c:pt>
                <c:pt idx="266">
                  <c:v>Nov.</c:v>
                </c:pt>
                <c:pt idx="267">
                  <c:v>Dec.</c:v>
                </c:pt>
                <c:pt idx="268">
                  <c:v>Jan. 2023</c:v>
                </c:pt>
                <c:pt idx="269">
                  <c:v>Feb.</c:v>
                </c:pt>
                <c:pt idx="270">
                  <c:v>March</c:v>
                </c:pt>
                <c:pt idx="271">
                  <c:v>April</c:v>
                </c:pt>
                <c:pt idx="272">
                  <c:v>May</c:v>
                </c:pt>
                <c:pt idx="273">
                  <c:v>June</c:v>
                </c:pt>
                <c:pt idx="274">
                  <c:v>July</c:v>
                </c:pt>
                <c:pt idx="275">
                  <c:v>Aug. 2023</c:v>
                </c:pt>
              </c:strCache>
            </c:strRef>
          </c:cat>
          <c:val>
            <c:numRef>
              <c:f>'Monthly Profitability'!$R$6:$R$281</c:f>
              <c:numCache>
                <c:formatCode>_("$"* #,##0_);_("$"* \(#,##0\);_("$"* "-"_);_(@_)</c:formatCode>
                <c:ptCount val="276"/>
                <c:pt idx="0">
                  <c:v>267.14</c:v>
                </c:pt>
                <c:pt idx="1">
                  <c:v>295.94</c:v>
                </c:pt>
                <c:pt idx="2">
                  <c:v>320.41999999999996</c:v>
                </c:pt>
                <c:pt idx="3">
                  <c:v>329.05999999999995</c:v>
                </c:pt>
                <c:pt idx="4">
                  <c:v>324.74</c:v>
                </c:pt>
                <c:pt idx="5">
                  <c:v>326.18</c:v>
                </c:pt>
                <c:pt idx="6">
                  <c:v>327.61999999999995</c:v>
                </c:pt>
                <c:pt idx="7">
                  <c:v>320.41999999999996</c:v>
                </c:pt>
                <c:pt idx="8">
                  <c:v>304.58</c:v>
                </c:pt>
                <c:pt idx="9">
                  <c:v>295.94</c:v>
                </c:pt>
                <c:pt idx="10">
                  <c:v>314.65999999999997</c:v>
                </c:pt>
                <c:pt idx="11">
                  <c:v>320.41999999999996</c:v>
                </c:pt>
                <c:pt idx="12">
                  <c:v>304.26</c:v>
                </c:pt>
                <c:pt idx="13">
                  <c:v>299.88</c:v>
                </c:pt>
                <c:pt idx="14">
                  <c:v>302.8</c:v>
                </c:pt>
                <c:pt idx="15">
                  <c:v>318.86</c:v>
                </c:pt>
                <c:pt idx="16">
                  <c:v>314.47999999999996</c:v>
                </c:pt>
                <c:pt idx="17">
                  <c:v>311.56</c:v>
                </c:pt>
                <c:pt idx="18">
                  <c:v>315.94</c:v>
                </c:pt>
                <c:pt idx="19">
                  <c:v>311.56</c:v>
                </c:pt>
                <c:pt idx="20">
                  <c:v>308.64</c:v>
                </c:pt>
                <c:pt idx="21">
                  <c:v>314.47999999999996</c:v>
                </c:pt>
                <c:pt idx="22">
                  <c:v>336.38</c:v>
                </c:pt>
                <c:pt idx="23">
                  <c:v>371.42</c:v>
                </c:pt>
                <c:pt idx="24">
                  <c:v>421.09000000000003</c:v>
                </c:pt>
                <c:pt idx="25">
                  <c:v>391.75</c:v>
                </c:pt>
                <c:pt idx="26">
                  <c:v>386.86</c:v>
                </c:pt>
                <c:pt idx="27">
                  <c:v>386.86</c:v>
                </c:pt>
                <c:pt idx="28">
                  <c:v>381.96999999999997</c:v>
                </c:pt>
                <c:pt idx="29">
                  <c:v>388.49</c:v>
                </c:pt>
                <c:pt idx="30">
                  <c:v>388.49</c:v>
                </c:pt>
                <c:pt idx="31">
                  <c:v>393.37999999999994</c:v>
                </c:pt>
                <c:pt idx="32">
                  <c:v>401.53000000000003</c:v>
                </c:pt>
                <c:pt idx="33">
                  <c:v>395.01</c:v>
                </c:pt>
                <c:pt idx="34">
                  <c:v>365.66999999999996</c:v>
                </c:pt>
                <c:pt idx="35">
                  <c:v>357.52</c:v>
                </c:pt>
                <c:pt idx="36">
                  <c:v>357.84000000000003</c:v>
                </c:pt>
                <c:pt idx="37">
                  <c:v>346.84999999999997</c:v>
                </c:pt>
                <c:pt idx="38">
                  <c:v>362.55</c:v>
                </c:pt>
                <c:pt idx="39">
                  <c:v>381.39</c:v>
                </c:pt>
                <c:pt idx="40">
                  <c:v>390.81</c:v>
                </c:pt>
                <c:pt idx="41">
                  <c:v>425.34999999999997</c:v>
                </c:pt>
                <c:pt idx="42">
                  <c:v>444.19</c:v>
                </c:pt>
                <c:pt idx="43">
                  <c:v>463.03000000000003</c:v>
                </c:pt>
                <c:pt idx="44">
                  <c:v>464.59999999999997</c:v>
                </c:pt>
                <c:pt idx="45">
                  <c:v>459.89</c:v>
                </c:pt>
                <c:pt idx="46">
                  <c:v>414.36</c:v>
                </c:pt>
                <c:pt idx="47">
                  <c:v>375.11</c:v>
                </c:pt>
                <c:pt idx="48">
                  <c:v>413.34000000000003</c:v>
                </c:pt>
                <c:pt idx="49">
                  <c:v>416.96000000000004</c:v>
                </c:pt>
                <c:pt idx="50">
                  <c:v>388</c:v>
                </c:pt>
                <c:pt idx="51">
                  <c:v>386.19</c:v>
                </c:pt>
                <c:pt idx="52">
                  <c:v>395.24</c:v>
                </c:pt>
                <c:pt idx="53">
                  <c:v>366.28</c:v>
                </c:pt>
                <c:pt idx="54">
                  <c:v>384.38</c:v>
                </c:pt>
                <c:pt idx="55">
                  <c:v>378.95</c:v>
                </c:pt>
                <c:pt idx="56">
                  <c:v>373.52</c:v>
                </c:pt>
                <c:pt idx="57">
                  <c:v>378.95</c:v>
                </c:pt>
                <c:pt idx="58">
                  <c:v>388</c:v>
                </c:pt>
                <c:pt idx="59">
                  <c:v>359.04</c:v>
                </c:pt>
                <c:pt idx="60">
                  <c:v>364.13</c:v>
                </c:pt>
                <c:pt idx="61">
                  <c:v>358.94</c:v>
                </c:pt>
                <c:pt idx="62">
                  <c:v>352.02</c:v>
                </c:pt>
                <c:pt idx="63">
                  <c:v>374.51</c:v>
                </c:pt>
                <c:pt idx="64">
                  <c:v>374.51</c:v>
                </c:pt>
                <c:pt idx="65">
                  <c:v>388.34999999999997</c:v>
                </c:pt>
                <c:pt idx="66">
                  <c:v>400.46</c:v>
                </c:pt>
                <c:pt idx="67">
                  <c:v>403.92</c:v>
                </c:pt>
                <c:pt idx="68">
                  <c:v>410.84000000000003</c:v>
                </c:pt>
                <c:pt idx="69">
                  <c:v>416.03</c:v>
                </c:pt>
                <c:pt idx="70">
                  <c:v>412.57</c:v>
                </c:pt>
                <c:pt idx="71">
                  <c:v>403.92</c:v>
                </c:pt>
                <c:pt idx="72">
                  <c:v>370.28000000000003</c:v>
                </c:pt>
                <c:pt idx="73">
                  <c:v>428.38000000000005</c:v>
                </c:pt>
                <c:pt idx="74">
                  <c:v>496.44</c:v>
                </c:pt>
                <c:pt idx="75">
                  <c:v>527.98</c:v>
                </c:pt>
                <c:pt idx="76">
                  <c:v>529.64</c:v>
                </c:pt>
                <c:pt idx="77">
                  <c:v>599.36</c:v>
                </c:pt>
                <c:pt idx="78">
                  <c:v>579.43999999999994</c:v>
                </c:pt>
                <c:pt idx="79">
                  <c:v>587.74</c:v>
                </c:pt>
                <c:pt idx="80">
                  <c:v>610.98</c:v>
                </c:pt>
                <c:pt idx="81">
                  <c:v>596.04</c:v>
                </c:pt>
                <c:pt idx="82">
                  <c:v>571.14</c:v>
                </c:pt>
                <c:pt idx="83">
                  <c:v>566.16</c:v>
                </c:pt>
                <c:pt idx="84">
                  <c:v>577.33000000000004</c:v>
                </c:pt>
                <c:pt idx="85">
                  <c:v>580.75</c:v>
                </c:pt>
                <c:pt idx="86">
                  <c:v>611.53</c:v>
                </c:pt>
                <c:pt idx="87">
                  <c:v>664.54000000000008</c:v>
                </c:pt>
                <c:pt idx="88">
                  <c:v>702.16</c:v>
                </c:pt>
                <c:pt idx="89">
                  <c:v>794.5</c:v>
                </c:pt>
                <c:pt idx="90">
                  <c:v>813.31000000000006</c:v>
                </c:pt>
                <c:pt idx="91">
                  <c:v>881.70999999999992</c:v>
                </c:pt>
                <c:pt idx="92">
                  <c:v>891.97</c:v>
                </c:pt>
                <c:pt idx="93">
                  <c:v>950.11</c:v>
                </c:pt>
                <c:pt idx="94">
                  <c:v>921.04000000000008</c:v>
                </c:pt>
                <c:pt idx="95">
                  <c:v>938.14</c:v>
                </c:pt>
                <c:pt idx="96">
                  <c:v>907.36</c:v>
                </c:pt>
                <c:pt idx="97">
                  <c:v>791.08</c:v>
                </c:pt>
                <c:pt idx="98">
                  <c:v>768.84999999999991</c:v>
                </c:pt>
                <c:pt idx="99">
                  <c:v>744.91</c:v>
                </c:pt>
                <c:pt idx="100">
                  <c:v>784.24000000000012</c:v>
                </c:pt>
                <c:pt idx="101">
                  <c:v>702.16</c:v>
                </c:pt>
                <c:pt idx="102">
                  <c:v>705.58</c:v>
                </c:pt>
                <c:pt idx="103">
                  <c:v>697.03</c:v>
                </c:pt>
                <c:pt idx="104">
                  <c:v>719.25999999999988</c:v>
                </c:pt>
                <c:pt idx="105">
                  <c:v>715.84</c:v>
                </c:pt>
                <c:pt idx="106">
                  <c:v>649.15</c:v>
                </c:pt>
                <c:pt idx="107">
                  <c:v>589.29999999999995</c:v>
                </c:pt>
                <c:pt idx="108">
                  <c:v>612.86</c:v>
                </c:pt>
                <c:pt idx="109">
                  <c:v>694.76</c:v>
                </c:pt>
                <c:pt idx="110">
                  <c:v>702.04000000000008</c:v>
                </c:pt>
                <c:pt idx="111">
                  <c:v>694.76</c:v>
                </c:pt>
                <c:pt idx="112">
                  <c:v>709.31999999999994</c:v>
                </c:pt>
                <c:pt idx="113">
                  <c:v>691.12</c:v>
                </c:pt>
                <c:pt idx="114">
                  <c:v>682.02</c:v>
                </c:pt>
                <c:pt idx="115">
                  <c:v>654.72</c:v>
                </c:pt>
                <c:pt idx="116">
                  <c:v>665.64</c:v>
                </c:pt>
                <c:pt idx="117">
                  <c:v>647.43999999999994</c:v>
                </c:pt>
                <c:pt idx="118">
                  <c:v>662</c:v>
                </c:pt>
                <c:pt idx="119">
                  <c:v>682.02</c:v>
                </c:pt>
                <c:pt idx="120">
                  <c:v>686.65</c:v>
                </c:pt>
                <c:pt idx="121">
                  <c:v>731.2</c:v>
                </c:pt>
                <c:pt idx="122">
                  <c:v>785.65000000000009</c:v>
                </c:pt>
                <c:pt idx="123">
                  <c:v>825.24999999999989</c:v>
                </c:pt>
                <c:pt idx="124">
                  <c:v>861.55000000000007</c:v>
                </c:pt>
                <c:pt idx="125">
                  <c:v>947.35</c:v>
                </c:pt>
                <c:pt idx="126">
                  <c:v>902.80000000000007</c:v>
                </c:pt>
                <c:pt idx="127">
                  <c:v>1048</c:v>
                </c:pt>
                <c:pt idx="128">
                  <c:v>1056.25</c:v>
                </c:pt>
                <c:pt idx="129">
                  <c:v>1064.5</c:v>
                </c:pt>
                <c:pt idx="130">
                  <c:v>1046.3499999999999</c:v>
                </c:pt>
                <c:pt idx="131">
                  <c:v>1153.5999999999999</c:v>
                </c:pt>
                <c:pt idx="132">
                  <c:v>1165.3599999999999</c:v>
                </c:pt>
                <c:pt idx="133">
                  <c:v>996.80000000000007</c:v>
                </c:pt>
                <c:pt idx="134">
                  <c:v>1014</c:v>
                </c:pt>
                <c:pt idx="135">
                  <c:v>1019.1600000000001</c:v>
                </c:pt>
                <c:pt idx="136">
                  <c:v>1055.28</c:v>
                </c:pt>
                <c:pt idx="137">
                  <c:v>1093.1199999999999</c:v>
                </c:pt>
                <c:pt idx="138">
                  <c:v>1096.5600000000002</c:v>
                </c:pt>
                <c:pt idx="139">
                  <c:v>1096.5600000000002</c:v>
                </c:pt>
                <c:pt idx="140">
                  <c:v>1110.32</c:v>
                </c:pt>
                <c:pt idx="141">
                  <c:v>1120.6400000000001</c:v>
                </c:pt>
                <c:pt idx="142">
                  <c:v>1258.24</c:v>
                </c:pt>
                <c:pt idx="143">
                  <c:v>1382.08</c:v>
                </c:pt>
                <c:pt idx="144">
                  <c:v>962.07999999999993</c:v>
                </c:pt>
                <c:pt idx="145">
                  <c:v>959.34</c:v>
                </c:pt>
                <c:pt idx="146">
                  <c:v>988.11</c:v>
                </c:pt>
                <c:pt idx="147">
                  <c:v>973.04</c:v>
                </c:pt>
                <c:pt idx="148">
                  <c:v>992.21999999999991</c:v>
                </c:pt>
                <c:pt idx="149">
                  <c:v>985.37</c:v>
                </c:pt>
                <c:pt idx="150">
                  <c:v>1001.81</c:v>
                </c:pt>
                <c:pt idx="151">
                  <c:v>997.69999999999993</c:v>
                </c:pt>
                <c:pt idx="152">
                  <c:v>990.85</c:v>
                </c:pt>
                <c:pt idx="153">
                  <c:v>996.32999999999993</c:v>
                </c:pt>
                <c:pt idx="154">
                  <c:v>971.67000000000007</c:v>
                </c:pt>
                <c:pt idx="155">
                  <c:v>890.84</c:v>
                </c:pt>
                <c:pt idx="156">
                  <c:v>953.24</c:v>
                </c:pt>
                <c:pt idx="157">
                  <c:v>785.95999999999992</c:v>
                </c:pt>
                <c:pt idx="158">
                  <c:v>751.52</c:v>
                </c:pt>
                <c:pt idx="159">
                  <c:v>733.48</c:v>
                </c:pt>
                <c:pt idx="160">
                  <c:v>751.52</c:v>
                </c:pt>
                <c:pt idx="161">
                  <c:v>751.52</c:v>
                </c:pt>
                <c:pt idx="162">
                  <c:v>771.19999999999993</c:v>
                </c:pt>
                <c:pt idx="163">
                  <c:v>805.64</c:v>
                </c:pt>
                <c:pt idx="164">
                  <c:v>797.43999999999994</c:v>
                </c:pt>
                <c:pt idx="165">
                  <c:v>761.36</c:v>
                </c:pt>
                <c:pt idx="166">
                  <c:v>690.83999999999992</c:v>
                </c:pt>
                <c:pt idx="167">
                  <c:v>617.04</c:v>
                </c:pt>
                <c:pt idx="168">
                  <c:v>671.78</c:v>
                </c:pt>
                <c:pt idx="169">
                  <c:v>691.36</c:v>
                </c:pt>
                <c:pt idx="170">
                  <c:v>693.14</c:v>
                </c:pt>
                <c:pt idx="171">
                  <c:v>721.62</c:v>
                </c:pt>
                <c:pt idx="172">
                  <c:v>734.07999999999993</c:v>
                </c:pt>
                <c:pt idx="173">
                  <c:v>723.4</c:v>
                </c:pt>
                <c:pt idx="174">
                  <c:v>728.74</c:v>
                </c:pt>
                <c:pt idx="175">
                  <c:v>712.72</c:v>
                </c:pt>
                <c:pt idx="176">
                  <c:v>689.57999999999993</c:v>
                </c:pt>
                <c:pt idx="177">
                  <c:v>684.24</c:v>
                </c:pt>
                <c:pt idx="178">
                  <c:v>719.83999999999992</c:v>
                </c:pt>
                <c:pt idx="179">
                  <c:v>700.26</c:v>
                </c:pt>
                <c:pt idx="180">
                  <c:v>718.43999999999994</c:v>
                </c:pt>
                <c:pt idx="181">
                  <c:v>720.36</c:v>
                </c:pt>
                <c:pt idx="182">
                  <c:v>710.76</c:v>
                </c:pt>
                <c:pt idx="183">
                  <c:v>710.76</c:v>
                </c:pt>
                <c:pt idx="184">
                  <c:v>714.59999999999991</c:v>
                </c:pt>
                <c:pt idx="185">
                  <c:v>701.16</c:v>
                </c:pt>
                <c:pt idx="186">
                  <c:v>697.31999999999994</c:v>
                </c:pt>
                <c:pt idx="187">
                  <c:v>708.84</c:v>
                </c:pt>
                <c:pt idx="188">
                  <c:v>724.2</c:v>
                </c:pt>
                <c:pt idx="189">
                  <c:v>753</c:v>
                </c:pt>
                <c:pt idx="190">
                  <c:v>714.59999999999991</c:v>
                </c:pt>
                <c:pt idx="191">
                  <c:v>624.36</c:v>
                </c:pt>
                <c:pt idx="192">
                  <c:v>637.24</c:v>
                </c:pt>
                <c:pt idx="193">
                  <c:v>681.9</c:v>
                </c:pt>
                <c:pt idx="194">
                  <c:v>661.6</c:v>
                </c:pt>
                <c:pt idx="195">
                  <c:v>675.81000000000006</c:v>
                </c:pt>
                <c:pt idx="196">
                  <c:v>690.02</c:v>
                </c:pt>
                <c:pt idx="197">
                  <c:v>700.17000000000007</c:v>
                </c:pt>
                <c:pt idx="198">
                  <c:v>708.29000000000008</c:v>
                </c:pt>
                <c:pt idx="199">
                  <c:v>690.02</c:v>
                </c:pt>
                <c:pt idx="200">
                  <c:v>700.17000000000007</c:v>
                </c:pt>
                <c:pt idx="201">
                  <c:v>692.05000000000007</c:v>
                </c:pt>
                <c:pt idx="202">
                  <c:v>702.19999999999993</c:v>
                </c:pt>
                <c:pt idx="203">
                  <c:v>659.56999999999994</c:v>
                </c:pt>
                <c:pt idx="204">
                  <c:v>652.41999999999996</c:v>
                </c:pt>
                <c:pt idx="205">
                  <c:v>656.46</c:v>
                </c:pt>
                <c:pt idx="206">
                  <c:v>638.28</c:v>
                </c:pt>
                <c:pt idx="207">
                  <c:v>650.40000000000009</c:v>
                </c:pt>
                <c:pt idx="208">
                  <c:v>658.48</c:v>
                </c:pt>
                <c:pt idx="209">
                  <c:v>676.66</c:v>
                </c:pt>
                <c:pt idx="210">
                  <c:v>696.86</c:v>
                </c:pt>
                <c:pt idx="211">
                  <c:v>715.04</c:v>
                </c:pt>
                <c:pt idx="212">
                  <c:v>725.14</c:v>
                </c:pt>
                <c:pt idx="213">
                  <c:v>719.08</c:v>
                </c:pt>
                <c:pt idx="214">
                  <c:v>692.82</c:v>
                </c:pt>
                <c:pt idx="215">
                  <c:v>664.54</c:v>
                </c:pt>
                <c:pt idx="216">
                  <c:v>650.80000000000007</c:v>
                </c:pt>
                <c:pt idx="217">
                  <c:v>672.36</c:v>
                </c:pt>
                <c:pt idx="218">
                  <c:v>672.36</c:v>
                </c:pt>
                <c:pt idx="219">
                  <c:v>695.88</c:v>
                </c:pt>
                <c:pt idx="220">
                  <c:v>695.88</c:v>
                </c:pt>
                <c:pt idx="221">
                  <c:v>699.80000000000007</c:v>
                </c:pt>
                <c:pt idx="222">
                  <c:v>705.68</c:v>
                </c:pt>
                <c:pt idx="223">
                  <c:v>693.92</c:v>
                </c:pt>
                <c:pt idx="224">
                  <c:v>709.6</c:v>
                </c:pt>
                <c:pt idx="225">
                  <c:v>780.16000000000008</c:v>
                </c:pt>
                <c:pt idx="226">
                  <c:v>811.5200000000001</c:v>
                </c:pt>
                <c:pt idx="227">
                  <c:v>772.32</c:v>
                </c:pt>
                <c:pt idx="228">
                  <c:v>816.3420000000001</c:v>
                </c:pt>
                <c:pt idx="229">
                  <c:v>830.202</c:v>
                </c:pt>
                <c:pt idx="230">
                  <c:v>800.50200000000007</c:v>
                </c:pt>
                <c:pt idx="231">
                  <c:v>812.38200000000006</c:v>
                </c:pt>
                <c:pt idx="232">
                  <c:v>828.22199999999998</c:v>
                </c:pt>
                <c:pt idx="233">
                  <c:v>820.30200000000013</c:v>
                </c:pt>
                <c:pt idx="234">
                  <c:v>800.50200000000007</c:v>
                </c:pt>
                <c:pt idx="235">
                  <c:v>729.22199999999998</c:v>
                </c:pt>
                <c:pt idx="236">
                  <c:v>697.54200000000003</c:v>
                </c:pt>
                <c:pt idx="237">
                  <c:v>695.56200000000001</c:v>
                </c:pt>
                <c:pt idx="238">
                  <c:v>701.50200000000007</c:v>
                </c:pt>
                <c:pt idx="239">
                  <c:v>689.62200000000007</c:v>
                </c:pt>
                <c:pt idx="240">
                  <c:v>660.59899999999993</c:v>
                </c:pt>
                <c:pt idx="241">
                  <c:v>699.53899999999999</c:v>
                </c:pt>
                <c:pt idx="242">
                  <c:v>736.70899999999995</c:v>
                </c:pt>
                <c:pt idx="243">
                  <c:v>777.41899999999998</c:v>
                </c:pt>
                <c:pt idx="244">
                  <c:v>839.36900000000003</c:v>
                </c:pt>
                <c:pt idx="245">
                  <c:v>922.55899999999997</c:v>
                </c:pt>
                <c:pt idx="246">
                  <c:v>926.09899999999993</c:v>
                </c:pt>
                <c:pt idx="247">
                  <c:v>1007.5189999999999</c:v>
                </c:pt>
                <c:pt idx="248">
                  <c:v>1127.8789999999999</c:v>
                </c:pt>
                <c:pt idx="249">
                  <c:v>1156.1990000000001</c:v>
                </c:pt>
                <c:pt idx="250">
                  <c:v>1161.509</c:v>
                </c:pt>
                <c:pt idx="251">
                  <c:v>1189.829</c:v>
                </c:pt>
                <c:pt idx="252">
                  <c:v>1149.08</c:v>
                </c:pt>
                <c:pt idx="253">
                  <c:v>1024.6399999999999</c:v>
                </c:pt>
                <c:pt idx="254">
                  <c:v>1067.48</c:v>
                </c:pt>
                <c:pt idx="255">
                  <c:v>1130.72</c:v>
                </c:pt>
                <c:pt idx="256">
                  <c:v>1163.3599999999999</c:v>
                </c:pt>
                <c:pt idx="257">
                  <c:v>1247</c:v>
                </c:pt>
                <c:pt idx="258">
                  <c:v>1344.9199999999998</c:v>
                </c:pt>
                <c:pt idx="259">
                  <c:v>1453.04</c:v>
                </c:pt>
                <c:pt idx="260">
                  <c:v>1497.9199999999998</c:v>
                </c:pt>
                <c:pt idx="261">
                  <c:v>1526.48</c:v>
                </c:pt>
                <c:pt idx="262">
                  <c:v>1518.32</c:v>
                </c:pt>
                <c:pt idx="263">
                  <c:v>1510.16</c:v>
                </c:pt>
                <c:pt idx="264">
                  <c:v>1484</c:v>
                </c:pt>
                <c:pt idx="265">
                  <c:v>1306</c:v>
                </c:pt>
                <c:pt idx="266">
                  <c:v>1300</c:v>
                </c:pt>
                <c:pt idx="267">
                  <c:v>1338</c:v>
                </c:pt>
                <c:pt idx="268">
                  <c:v>1348</c:v>
                </c:pt>
                <c:pt idx="269">
                  <c:v>1366</c:v>
                </c:pt>
                <c:pt idx="270">
                  <c:v>1340</c:v>
                </c:pt>
              </c:numCache>
            </c:numRef>
          </c:val>
          <c:smooth val="0"/>
          <c:extLst>
            <c:ext xmlns:c16="http://schemas.microsoft.com/office/drawing/2014/chart" uri="{C3380CC4-5D6E-409C-BE32-E72D297353CC}">
              <c16:uniqueId val="{00000000-5394-4E4F-A1A9-DA99F249AEA4}"/>
            </c:ext>
          </c:extLst>
        </c:ser>
        <c:ser>
          <c:idx val="1"/>
          <c:order val="1"/>
          <c:tx>
            <c:v>Costs</c:v>
          </c:tx>
          <c:spPr>
            <a:ln w="28575" cap="rnd">
              <a:solidFill>
                <a:schemeClr val="accent2"/>
              </a:solidFill>
              <a:round/>
            </a:ln>
            <a:effectLst/>
          </c:spPr>
          <c:marker>
            <c:symbol val="none"/>
          </c:marker>
          <c:cat>
            <c:strRef>
              <c:f>'Monthly Profitability'!$B$6:$B$281</c:f>
              <c:strCache>
                <c:ptCount val="276"/>
                <c:pt idx="0">
                  <c:v>Sept. 2000</c:v>
                </c:pt>
                <c:pt idx="1">
                  <c:v>Oct.</c:v>
                </c:pt>
                <c:pt idx="2">
                  <c:v>Nov.</c:v>
                </c:pt>
                <c:pt idx="3">
                  <c:v>Dec.</c:v>
                </c:pt>
                <c:pt idx="4">
                  <c:v>Jan. 2001</c:v>
                </c:pt>
                <c:pt idx="5">
                  <c:v>Feb.</c:v>
                </c:pt>
                <c:pt idx="6">
                  <c:v>March</c:v>
                </c:pt>
                <c:pt idx="7">
                  <c:v>April</c:v>
                </c:pt>
                <c:pt idx="8">
                  <c:v>May</c:v>
                </c:pt>
                <c:pt idx="9">
                  <c:v>June</c:v>
                </c:pt>
                <c:pt idx="10">
                  <c:v>July</c:v>
                </c:pt>
                <c:pt idx="11">
                  <c:v>Aug. 2001</c:v>
                </c:pt>
                <c:pt idx="12">
                  <c:v>Sept. 2001</c:v>
                </c:pt>
                <c:pt idx="13">
                  <c:v>Oct.</c:v>
                </c:pt>
                <c:pt idx="14">
                  <c:v>Nov.</c:v>
                </c:pt>
                <c:pt idx="15">
                  <c:v>Dec.</c:v>
                </c:pt>
                <c:pt idx="16">
                  <c:v>Jan. 2002</c:v>
                </c:pt>
                <c:pt idx="17">
                  <c:v>Feb.</c:v>
                </c:pt>
                <c:pt idx="18">
                  <c:v>March</c:v>
                </c:pt>
                <c:pt idx="19">
                  <c:v>April</c:v>
                </c:pt>
                <c:pt idx="20">
                  <c:v>May</c:v>
                </c:pt>
                <c:pt idx="21">
                  <c:v>June</c:v>
                </c:pt>
                <c:pt idx="22">
                  <c:v>July</c:v>
                </c:pt>
                <c:pt idx="23">
                  <c:v>Aug. 2002</c:v>
                </c:pt>
                <c:pt idx="24">
                  <c:v>Sept. 2002</c:v>
                </c:pt>
                <c:pt idx="25">
                  <c:v>Oct.</c:v>
                </c:pt>
                <c:pt idx="26">
                  <c:v>Nov.</c:v>
                </c:pt>
                <c:pt idx="27">
                  <c:v>Dec.</c:v>
                </c:pt>
                <c:pt idx="28">
                  <c:v>Jan. 2003</c:v>
                </c:pt>
                <c:pt idx="29">
                  <c:v>Feb.</c:v>
                </c:pt>
                <c:pt idx="30">
                  <c:v>March</c:v>
                </c:pt>
                <c:pt idx="31">
                  <c:v>April</c:v>
                </c:pt>
                <c:pt idx="32">
                  <c:v>May</c:v>
                </c:pt>
                <c:pt idx="33">
                  <c:v>June</c:v>
                </c:pt>
                <c:pt idx="34">
                  <c:v>July</c:v>
                </c:pt>
                <c:pt idx="35">
                  <c:v>Aug. 2003</c:v>
                </c:pt>
                <c:pt idx="36">
                  <c:v>Sept. 2003</c:v>
                </c:pt>
                <c:pt idx="37">
                  <c:v>Oct.</c:v>
                </c:pt>
                <c:pt idx="38">
                  <c:v>Nov.</c:v>
                </c:pt>
                <c:pt idx="39">
                  <c:v>Dec.</c:v>
                </c:pt>
                <c:pt idx="40">
                  <c:v>Jan. 2004</c:v>
                </c:pt>
                <c:pt idx="41">
                  <c:v>Feb.</c:v>
                </c:pt>
                <c:pt idx="42">
                  <c:v>March</c:v>
                </c:pt>
                <c:pt idx="43">
                  <c:v>April</c:v>
                </c:pt>
                <c:pt idx="44">
                  <c:v>May</c:v>
                </c:pt>
                <c:pt idx="45">
                  <c:v>June</c:v>
                </c:pt>
                <c:pt idx="46">
                  <c:v>July</c:v>
                </c:pt>
                <c:pt idx="47">
                  <c:v>Aug. 2004</c:v>
                </c:pt>
                <c:pt idx="48">
                  <c:v>Sept. 2004</c:v>
                </c:pt>
                <c:pt idx="49">
                  <c:v>Oct.</c:v>
                </c:pt>
                <c:pt idx="50">
                  <c:v>Nov.</c:v>
                </c:pt>
                <c:pt idx="51">
                  <c:v>Dec.</c:v>
                </c:pt>
                <c:pt idx="52">
                  <c:v>Jan. 2005</c:v>
                </c:pt>
                <c:pt idx="53">
                  <c:v>Feb.</c:v>
                </c:pt>
                <c:pt idx="54">
                  <c:v>March</c:v>
                </c:pt>
                <c:pt idx="55">
                  <c:v>April</c:v>
                </c:pt>
                <c:pt idx="56">
                  <c:v>May</c:v>
                </c:pt>
                <c:pt idx="57">
                  <c:v>June</c:v>
                </c:pt>
                <c:pt idx="58">
                  <c:v>July</c:v>
                </c:pt>
                <c:pt idx="59">
                  <c:v>Aug. 2005</c:v>
                </c:pt>
                <c:pt idx="60">
                  <c:v>Sept. 2005</c:v>
                </c:pt>
                <c:pt idx="61">
                  <c:v>Oct.</c:v>
                </c:pt>
                <c:pt idx="62">
                  <c:v>Nov.</c:v>
                </c:pt>
                <c:pt idx="63">
                  <c:v>Dec.</c:v>
                </c:pt>
                <c:pt idx="64">
                  <c:v>Jan. 2006</c:v>
                </c:pt>
                <c:pt idx="65">
                  <c:v>Feb.</c:v>
                </c:pt>
                <c:pt idx="66">
                  <c:v>March</c:v>
                </c:pt>
                <c:pt idx="67">
                  <c:v>April</c:v>
                </c:pt>
                <c:pt idx="68">
                  <c:v>May</c:v>
                </c:pt>
                <c:pt idx="69">
                  <c:v>June</c:v>
                </c:pt>
                <c:pt idx="70">
                  <c:v>July</c:v>
                </c:pt>
                <c:pt idx="71">
                  <c:v>Aug. 2006</c:v>
                </c:pt>
                <c:pt idx="72">
                  <c:v>Sept. 2006</c:v>
                </c:pt>
                <c:pt idx="73">
                  <c:v>Oct.</c:v>
                </c:pt>
                <c:pt idx="74">
                  <c:v>Nov.</c:v>
                </c:pt>
                <c:pt idx="75">
                  <c:v>Dec.</c:v>
                </c:pt>
                <c:pt idx="76">
                  <c:v>Jan. 2007</c:v>
                </c:pt>
                <c:pt idx="77">
                  <c:v>Feb.</c:v>
                </c:pt>
                <c:pt idx="78">
                  <c:v>March</c:v>
                </c:pt>
                <c:pt idx="79">
                  <c:v>April</c:v>
                </c:pt>
                <c:pt idx="80">
                  <c:v>May</c:v>
                </c:pt>
                <c:pt idx="81">
                  <c:v>June</c:v>
                </c:pt>
                <c:pt idx="82">
                  <c:v>July</c:v>
                </c:pt>
                <c:pt idx="83">
                  <c:v>Aug. 2007</c:v>
                </c:pt>
                <c:pt idx="84">
                  <c:v>Sept. 2007</c:v>
                </c:pt>
                <c:pt idx="85">
                  <c:v>Oct.</c:v>
                </c:pt>
                <c:pt idx="86">
                  <c:v>Nov.</c:v>
                </c:pt>
                <c:pt idx="87">
                  <c:v>Dec.</c:v>
                </c:pt>
                <c:pt idx="88">
                  <c:v>Jan. 2008</c:v>
                </c:pt>
                <c:pt idx="89">
                  <c:v>Feb.</c:v>
                </c:pt>
                <c:pt idx="90">
                  <c:v>March</c:v>
                </c:pt>
                <c:pt idx="91">
                  <c:v>April</c:v>
                </c:pt>
                <c:pt idx="92">
                  <c:v>May</c:v>
                </c:pt>
                <c:pt idx="93">
                  <c:v>June</c:v>
                </c:pt>
                <c:pt idx="94">
                  <c:v>July</c:v>
                </c:pt>
                <c:pt idx="95">
                  <c:v>Aug. 2008</c:v>
                </c:pt>
                <c:pt idx="96">
                  <c:v>Sept. 2008</c:v>
                </c:pt>
                <c:pt idx="97">
                  <c:v>Oct.</c:v>
                </c:pt>
                <c:pt idx="98">
                  <c:v>Nov.</c:v>
                </c:pt>
                <c:pt idx="99">
                  <c:v>Dec.</c:v>
                </c:pt>
                <c:pt idx="100">
                  <c:v>Jan. 2009</c:v>
                </c:pt>
                <c:pt idx="101">
                  <c:v>Feb.</c:v>
                </c:pt>
                <c:pt idx="102">
                  <c:v>March</c:v>
                </c:pt>
                <c:pt idx="103">
                  <c:v>April</c:v>
                </c:pt>
                <c:pt idx="104">
                  <c:v>May</c:v>
                </c:pt>
                <c:pt idx="105">
                  <c:v>June</c:v>
                </c:pt>
                <c:pt idx="106">
                  <c:v>July</c:v>
                </c:pt>
                <c:pt idx="107">
                  <c:v>Aug. 2009</c:v>
                </c:pt>
                <c:pt idx="108">
                  <c:v>Sept. 2009</c:v>
                </c:pt>
                <c:pt idx="109">
                  <c:v>Oct.</c:v>
                </c:pt>
                <c:pt idx="110">
                  <c:v>Nov.</c:v>
                </c:pt>
                <c:pt idx="111">
                  <c:v>Dec.</c:v>
                </c:pt>
                <c:pt idx="112">
                  <c:v>Jan. 2010</c:v>
                </c:pt>
                <c:pt idx="113">
                  <c:v>Feb.</c:v>
                </c:pt>
                <c:pt idx="114">
                  <c:v>March</c:v>
                </c:pt>
                <c:pt idx="115">
                  <c:v>April</c:v>
                </c:pt>
                <c:pt idx="116">
                  <c:v>May</c:v>
                </c:pt>
                <c:pt idx="117">
                  <c:v>June</c:v>
                </c:pt>
                <c:pt idx="118">
                  <c:v>July</c:v>
                </c:pt>
                <c:pt idx="119">
                  <c:v>Aug. 2010</c:v>
                </c:pt>
                <c:pt idx="120">
                  <c:v>Sept. 2010</c:v>
                </c:pt>
                <c:pt idx="121">
                  <c:v>Oct.</c:v>
                </c:pt>
                <c:pt idx="122">
                  <c:v>Nov.</c:v>
                </c:pt>
                <c:pt idx="123">
                  <c:v>Dec.</c:v>
                </c:pt>
                <c:pt idx="124">
                  <c:v>Jan. 2011</c:v>
                </c:pt>
                <c:pt idx="125">
                  <c:v>Feb.</c:v>
                </c:pt>
                <c:pt idx="126">
                  <c:v>March</c:v>
                </c:pt>
                <c:pt idx="127">
                  <c:v>April</c:v>
                </c:pt>
                <c:pt idx="128">
                  <c:v>May</c:v>
                </c:pt>
                <c:pt idx="129">
                  <c:v>June</c:v>
                </c:pt>
                <c:pt idx="130">
                  <c:v>July</c:v>
                </c:pt>
                <c:pt idx="131">
                  <c:v>Aug. 2011</c:v>
                </c:pt>
                <c:pt idx="132">
                  <c:v>Sept. 2011</c:v>
                </c:pt>
                <c:pt idx="133">
                  <c:v>Oct.</c:v>
                </c:pt>
                <c:pt idx="134">
                  <c:v>Nov.</c:v>
                </c:pt>
                <c:pt idx="135">
                  <c:v>Dec.</c:v>
                </c:pt>
                <c:pt idx="136">
                  <c:v>Jan. 2012</c:v>
                </c:pt>
                <c:pt idx="137">
                  <c:v>Feb.</c:v>
                </c:pt>
                <c:pt idx="138">
                  <c:v>March</c:v>
                </c:pt>
                <c:pt idx="139">
                  <c:v>April</c:v>
                </c:pt>
                <c:pt idx="140">
                  <c:v>May</c:v>
                </c:pt>
                <c:pt idx="141">
                  <c:v>June</c:v>
                </c:pt>
                <c:pt idx="142">
                  <c:v>July</c:v>
                </c:pt>
                <c:pt idx="143">
                  <c:v>Aug. 2012</c:v>
                </c:pt>
                <c:pt idx="144">
                  <c:v>Sept. 2012</c:v>
                </c:pt>
                <c:pt idx="145">
                  <c:v>Oct.</c:v>
                </c:pt>
                <c:pt idx="146">
                  <c:v>Nov.</c:v>
                </c:pt>
                <c:pt idx="147">
                  <c:v>Dec.</c:v>
                </c:pt>
                <c:pt idx="148">
                  <c:v>Jan. 2013</c:v>
                </c:pt>
                <c:pt idx="149">
                  <c:v>Feb.</c:v>
                </c:pt>
                <c:pt idx="150">
                  <c:v>March</c:v>
                </c:pt>
                <c:pt idx="151">
                  <c:v>April</c:v>
                </c:pt>
                <c:pt idx="152">
                  <c:v>May</c:v>
                </c:pt>
                <c:pt idx="153">
                  <c:v>June</c:v>
                </c:pt>
                <c:pt idx="154">
                  <c:v>July</c:v>
                </c:pt>
                <c:pt idx="155">
                  <c:v>Aug. 2013</c:v>
                </c:pt>
                <c:pt idx="156">
                  <c:v>Sept. 2013</c:v>
                </c:pt>
                <c:pt idx="157">
                  <c:v>Oct.</c:v>
                </c:pt>
                <c:pt idx="158">
                  <c:v>Nov.</c:v>
                </c:pt>
                <c:pt idx="159">
                  <c:v>Dec.</c:v>
                </c:pt>
                <c:pt idx="160">
                  <c:v>Jan. 2014</c:v>
                </c:pt>
                <c:pt idx="161">
                  <c:v>Feb.</c:v>
                </c:pt>
                <c:pt idx="162">
                  <c:v>March</c:v>
                </c:pt>
                <c:pt idx="163">
                  <c:v>April</c:v>
                </c:pt>
                <c:pt idx="164">
                  <c:v>May</c:v>
                </c:pt>
                <c:pt idx="165">
                  <c:v>June</c:v>
                </c:pt>
                <c:pt idx="166">
                  <c:v>July</c:v>
                </c:pt>
                <c:pt idx="167">
                  <c:v>Aug. 2014</c:v>
                </c:pt>
                <c:pt idx="168">
                  <c:v>Sept. 2014</c:v>
                </c:pt>
                <c:pt idx="169">
                  <c:v>Oct.</c:v>
                </c:pt>
                <c:pt idx="170">
                  <c:v>Nov.</c:v>
                </c:pt>
                <c:pt idx="171">
                  <c:v>Dec.</c:v>
                </c:pt>
                <c:pt idx="172">
                  <c:v>Jan. 2015</c:v>
                </c:pt>
                <c:pt idx="173">
                  <c:v>Feb.</c:v>
                </c:pt>
                <c:pt idx="174">
                  <c:v>March</c:v>
                </c:pt>
                <c:pt idx="175">
                  <c:v>April</c:v>
                </c:pt>
                <c:pt idx="176">
                  <c:v>May</c:v>
                </c:pt>
                <c:pt idx="177">
                  <c:v>June</c:v>
                </c:pt>
                <c:pt idx="178">
                  <c:v>July</c:v>
                </c:pt>
                <c:pt idx="179">
                  <c:v>Aug. 2015</c:v>
                </c:pt>
                <c:pt idx="180">
                  <c:v>Sept. 2015</c:v>
                </c:pt>
                <c:pt idx="181">
                  <c:v>Oct.</c:v>
                </c:pt>
                <c:pt idx="182">
                  <c:v>Nov.</c:v>
                </c:pt>
                <c:pt idx="183">
                  <c:v>Dec.</c:v>
                </c:pt>
                <c:pt idx="184">
                  <c:v>Jan. 2016</c:v>
                </c:pt>
                <c:pt idx="185">
                  <c:v>Feb.</c:v>
                </c:pt>
                <c:pt idx="186">
                  <c:v>March</c:v>
                </c:pt>
                <c:pt idx="187">
                  <c:v>April</c:v>
                </c:pt>
                <c:pt idx="188">
                  <c:v>May</c:v>
                </c:pt>
                <c:pt idx="189">
                  <c:v>June</c:v>
                </c:pt>
                <c:pt idx="190">
                  <c:v>July</c:v>
                </c:pt>
                <c:pt idx="191">
                  <c:v>Aug. 2016</c:v>
                </c:pt>
                <c:pt idx="192">
                  <c:v>Sept. 2016</c:v>
                </c:pt>
                <c:pt idx="193">
                  <c:v>Oct.</c:v>
                </c:pt>
                <c:pt idx="194">
                  <c:v>Nov.</c:v>
                </c:pt>
                <c:pt idx="195">
                  <c:v>Dec.</c:v>
                </c:pt>
                <c:pt idx="196">
                  <c:v>Jan. 2017</c:v>
                </c:pt>
                <c:pt idx="197">
                  <c:v>Feb.</c:v>
                </c:pt>
                <c:pt idx="198">
                  <c:v>March</c:v>
                </c:pt>
                <c:pt idx="199">
                  <c:v>April</c:v>
                </c:pt>
                <c:pt idx="200">
                  <c:v>May</c:v>
                </c:pt>
                <c:pt idx="201">
                  <c:v>June</c:v>
                </c:pt>
                <c:pt idx="202">
                  <c:v>July</c:v>
                </c:pt>
                <c:pt idx="203">
                  <c:v>Aug. 2017</c:v>
                </c:pt>
                <c:pt idx="204">
                  <c:v>Sept. 2017</c:v>
                </c:pt>
                <c:pt idx="205">
                  <c:v>Oct.</c:v>
                </c:pt>
                <c:pt idx="206">
                  <c:v>Nov.</c:v>
                </c:pt>
                <c:pt idx="207">
                  <c:v>Dec.</c:v>
                </c:pt>
                <c:pt idx="208">
                  <c:v>Jan. 2018</c:v>
                </c:pt>
                <c:pt idx="209">
                  <c:v>Feb.</c:v>
                </c:pt>
                <c:pt idx="210">
                  <c:v>March</c:v>
                </c:pt>
                <c:pt idx="211">
                  <c:v>April</c:v>
                </c:pt>
                <c:pt idx="212">
                  <c:v>May</c:v>
                </c:pt>
                <c:pt idx="213">
                  <c:v>June</c:v>
                </c:pt>
                <c:pt idx="214">
                  <c:v>July</c:v>
                </c:pt>
                <c:pt idx="215">
                  <c:v>Aug. 2018</c:v>
                </c:pt>
                <c:pt idx="216">
                  <c:v>Sept. 2018</c:v>
                </c:pt>
                <c:pt idx="217">
                  <c:v>Oct.</c:v>
                </c:pt>
                <c:pt idx="218">
                  <c:v>Nov.</c:v>
                </c:pt>
                <c:pt idx="219">
                  <c:v>Dec.</c:v>
                </c:pt>
                <c:pt idx="220">
                  <c:v>Jan. 2019</c:v>
                </c:pt>
                <c:pt idx="221">
                  <c:v>Feb.</c:v>
                </c:pt>
                <c:pt idx="222">
                  <c:v>March</c:v>
                </c:pt>
                <c:pt idx="223">
                  <c:v>April</c:v>
                </c:pt>
                <c:pt idx="224">
                  <c:v>May</c:v>
                </c:pt>
                <c:pt idx="225">
                  <c:v>June</c:v>
                </c:pt>
                <c:pt idx="226">
                  <c:v>July</c:v>
                </c:pt>
                <c:pt idx="227">
                  <c:v>Aug. 2019</c:v>
                </c:pt>
                <c:pt idx="228">
                  <c:v>Sept. 2019</c:v>
                </c:pt>
                <c:pt idx="229">
                  <c:v>Oct.</c:v>
                </c:pt>
                <c:pt idx="230">
                  <c:v>Nov.</c:v>
                </c:pt>
                <c:pt idx="231">
                  <c:v>Dec.</c:v>
                </c:pt>
                <c:pt idx="232">
                  <c:v>Jan. 2020</c:v>
                </c:pt>
                <c:pt idx="233">
                  <c:v>Feb.</c:v>
                </c:pt>
                <c:pt idx="234">
                  <c:v>March</c:v>
                </c:pt>
                <c:pt idx="235">
                  <c:v>April</c:v>
                </c:pt>
                <c:pt idx="236">
                  <c:v>May</c:v>
                </c:pt>
                <c:pt idx="237">
                  <c:v>June</c:v>
                </c:pt>
                <c:pt idx="238">
                  <c:v>July</c:v>
                </c:pt>
                <c:pt idx="239">
                  <c:v>Aug. 2020</c:v>
                </c:pt>
                <c:pt idx="240">
                  <c:v>Sept. 2020</c:v>
                </c:pt>
                <c:pt idx="241">
                  <c:v>Oct.</c:v>
                </c:pt>
                <c:pt idx="242">
                  <c:v>Nov.</c:v>
                </c:pt>
                <c:pt idx="243">
                  <c:v>Dec.</c:v>
                </c:pt>
                <c:pt idx="244">
                  <c:v>Jan. 2021</c:v>
                </c:pt>
                <c:pt idx="245">
                  <c:v>Feb.</c:v>
                </c:pt>
                <c:pt idx="246">
                  <c:v>March</c:v>
                </c:pt>
                <c:pt idx="247">
                  <c:v>April</c:v>
                </c:pt>
                <c:pt idx="248">
                  <c:v>May</c:v>
                </c:pt>
                <c:pt idx="249">
                  <c:v>June</c:v>
                </c:pt>
                <c:pt idx="250">
                  <c:v>July</c:v>
                </c:pt>
                <c:pt idx="251">
                  <c:v>Aug. 2021</c:v>
                </c:pt>
                <c:pt idx="252">
                  <c:v>Sept. 2021</c:v>
                </c:pt>
                <c:pt idx="253">
                  <c:v>Oct.</c:v>
                </c:pt>
                <c:pt idx="254">
                  <c:v>Nov.</c:v>
                </c:pt>
                <c:pt idx="255">
                  <c:v>Dec.</c:v>
                </c:pt>
                <c:pt idx="256">
                  <c:v>Jan. 2022</c:v>
                </c:pt>
                <c:pt idx="257">
                  <c:v>Feb.</c:v>
                </c:pt>
                <c:pt idx="258">
                  <c:v>March</c:v>
                </c:pt>
                <c:pt idx="259">
                  <c:v>April</c:v>
                </c:pt>
                <c:pt idx="260">
                  <c:v>May</c:v>
                </c:pt>
                <c:pt idx="261">
                  <c:v>June</c:v>
                </c:pt>
                <c:pt idx="262">
                  <c:v>July</c:v>
                </c:pt>
                <c:pt idx="263">
                  <c:v>Aug. 2022</c:v>
                </c:pt>
                <c:pt idx="264">
                  <c:v>Sept. 2022</c:v>
                </c:pt>
                <c:pt idx="265">
                  <c:v>Oct.</c:v>
                </c:pt>
                <c:pt idx="266">
                  <c:v>Nov.</c:v>
                </c:pt>
                <c:pt idx="267">
                  <c:v>Dec.</c:v>
                </c:pt>
                <c:pt idx="268">
                  <c:v>Jan. 2023</c:v>
                </c:pt>
                <c:pt idx="269">
                  <c:v>Feb.</c:v>
                </c:pt>
                <c:pt idx="270">
                  <c:v>March</c:v>
                </c:pt>
                <c:pt idx="271">
                  <c:v>April</c:v>
                </c:pt>
                <c:pt idx="272">
                  <c:v>May</c:v>
                </c:pt>
                <c:pt idx="273">
                  <c:v>June</c:v>
                </c:pt>
                <c:pt idx="274">
                  <c:v>July</c:v>
                </c:pt>
                <c:pt idx="275">
                  <c:v>Aug. 2023</c:v>
                </c:pt>
              </c:strCache>
            </c:strRef>
          </c:cat>
          <c:val>
            <c:numRef>
              <c:f>'Monthly Profitability'!$V$6:$V$281</c:f>
              <c:numCache>
                <c:formatCode>_("$"* #,##0_);_("$"* \(#,##0\);_("$"* "-"_);_(@_)</c:formatCode>
                <c:ptCount val="276"/>
                <c:pt idx="0">
                  <c:v>267.13</c:v>
                </c:pt>
                <c:pt idx="1">
                  <c:v>267.13</c:v>
                </c:pt>
                <c:pt idx="2">
                  <c:v>267.13</c:v>
                </c:pt>
                <c:pt idx="3">
                  <c:v>267.13</c:v>
                </c:pt>
                <c:pt idx="4">
                  <c:v>267.13</c:v>
                </c:pt>
                <c:pt idx="5">
                  <c:v>267.13</c:v>
                </c:pt>
                <c:pt idx="6">
                  <c:v>267.13</c:v>
                </c:pt>
                <c:pt idx="7">
                  <c:v>267.13</c:v>
                </c:pt>
                <c:pt idx="8">
                  <c:v>267.13</c:v>
                </c:pt>
                <c:pt idx="9">
                  <c:v>267.13</c:v>
                </c:pt>
                <c:pt idx="10">
                  <c:v>267.13</c:v>
                </c:pt>
                <c:pt idx="11">
                  <c:v>267.13</c:v>
                </c:pt>
                <c:pt idx="12">
                  <c:v>278.08000000000004</c:v>
                </c:pt>
                <c:pt idx="13">
                  <c:v>278.08000000000004</c:v>
                </c:pt>
                <c:pt idx="14">
                  <c:v>278.08000000000004</c:v>
                </c:pt>
                <c:pt idx="15">
                  <c:v>278.08000000000004</c:v>
                </c:pt>
                <c:pt idx="16">
                  <c:v>278.08000000000004</c:v>
                </c:pt>
                <c:pt idx="17">
                  <c:v>278.08000000000004</c:v>
                </c:pt>
                <c:pt idx="18">
                  <c:v>278.08000000000004</c:v>
                </c:pt>
                <c:pt idx="19">
                  <c:v>278.08000000000004</c:v>
                </c:pt>
                <c:pt idx="20">
                  <c:v>278.08000000000004</c:v>
                </c:pt>
                <c:pt idx="21">
                  <c:v>278.08000000000004</c:v>
                </c:pt>
                <c:pt idx="22">
                  <c:v>278.08000000000004</c:v>
                </c:pt>
                <c:pt idx="23">
                  <c:v>278.08000000000004</c:v>
                </c:pt>
                <c:pt idx="24">
                  <c:v>277.23500000000001</c:v>
                </c:pt>
                <c:pt idx="25">
                  <c:v>277.23500000000001</c:v>
                </c:pt>
                <c:pt idx="26">
                  <c:v>277.23500000000001</c:v>
                </c:pt>
                <c:pt idx="27">
                  <c:v>277.23500000000001</c:v>
                </c:pt>
                <c:pt idx="28">
                  <c:v>277.23500000000001</c:v>
                </c:pt>
                <c:pt idx="29">
                  <c:v>277.23500000000001</c:v>
                </c:pt>
                <c:pt idx="30">
                  <c:v>277.23500000000001</c:v>
                </c:pt>
                <c:pt idx="31">
                  <c:v>277.23500000000001</c:v>
                </c:pt>
                <c:pt idx="32">
                  <c:v>277.23500000000001</c:v>
                </c:pt>
                <c:pt idx="33">
                  <c:v>277.23500000000001</c:v>
                </c:pt>
                <c:pt idx="34">
                  <c:v>277.23500000000001</c:v>
                </c:pt>
                <c:pt idx="35">
                  <c:v>277.23500000000001</c:v>
                </c:pt>
                <c:pt idx="36">
                  <c:v>282.08500000000004</c:v>
                </c:pt>
                <c:pt idx="37">
                  <c:v>282.08500000000004</c:v>
                </c:pt>
                <c:pt idx="38">
                  <c:v>282.08500000000004</c:v>
                </c:pt>
                <c:pt idx="39">
                  <c:v>282.08500000000004</c:v>
                </c:pt>
                <c:pt idx="40">
                  <c:v>282.08500000000004</c:v>
                </c:pt>
                <c:pt idx="41">
                  <c:v>282.08500000000004</c:v>
                </c:pt>
                <c:pt idx="42">
                  <c:v>282.08500000000004</c:v>
                </c:pt>
                <c:pt idx="43">
                  <c:v>282.08500000000004</c:v>
                </c:pt>
                <c:pt idx="44">
                  <c:v>282.08500000000004</c:v>
                </c:pt>
                <c:pt idx="45">
                  <c:v>282.08500000000004</c:v>
                </c:pt>
                <c:pt idx="46">
                  <c:v>282.08500000000004</c:v>
                </c:pt>
                <c:pt idx="47">
                  <c:v>282.08500000000004</c:v>
                </c:pt>
                <c:pt idx="48">
                  <c:v>299.8</c:v>
                </c:pt>
                <c:pt idx="49">
                  <c:v>299.8</c:v>
                </c:pt>
                <c:pt idx="50">
                  <c:v>299.8</c:v>
                </c:pt>
                <c:pt idx="51">
                  <c:v>299.8</c:v>
                </c:pt>
                <c:pt idx="52">
                  <c:v>299.8</c:v>
                </c:pt>
                <c:pt idx="53">
                  <c:v>299.8</c:v>
                </c:pt>
                <c:pt idx="54">
                  <c:v>299.8</c:v>
                </c:pt>
                <c:pt idx="55">
                  <c:v>299.8</c:v>
                </c:pt>
                <c:pt idx="56">
                  <c:v>299.8</c:v>
                </c:pt>
                <c:pt idx="57">
                  <c:v>299.8</c:v>
                </c:pt>
                <c:pt idx="58">
                  <c:v>299.8</c:v>
                </c:pt>
                <c:pt idx="59">
                  <c:v>299.8</c:v>
                </c:pt>
                <c:pt idx="60">
                  <c:v>334.06</c:v>
                </c:pt>
                <c:pt idx="61">
                  <c:v>334.06</c:v>
                </c:pt>
                <c:pt idx="62">
                  <c:v>334.06</c:v>
                </c:pt>
                <c:pt idx="63">
                  <c:v>334.06</c:v>
                </c:pt>
                <c:pt idx="64">
                  <c:v>334.06</c:v>
                </c:pt>
                <c:pt idx="65">
                  <c:v>334.06</c:v>
                </c:pt>
                <c:pt idx="66">
                  <c:v>334.06</c:v>
                </c:pt>
                <c:pt idx="67">
                  <c:v>334.06</c:v>
                </c:pt>
                <c:pt idx="68">
                  <c:v>334.06</c:v>
                </c:pt>
                <c:pt idx="69">
                  <c:v>334.06</c:v>
                </c:pt>
                <c:pt idx="70">
                  <c:v>334.06</c:v>
                </c:pt>
                <c:pt idx="71">
                  <c:v>334.06</c:v>
                </c:pt>
                <c:pt idx="72">
                  <c:v>342.90000000000003</c:v>
                </c:pt>
                <c:pt idx="73">
                  <c:v>342.90000000000003</c:v>
                </c:pt>
                <c:pt idx="74">
                  <c:v>342.90000000000003</c:v>
                </c:pt>
                <c:pt idx="75">
                  <c:v>342.90000000000003</c:v>
                </c:pt>
                <c:pt idx="76">
                  <c:v>342.90000000000003</c:v>
                </c:pt>
                <c:pt idx="77">
                  <c:v>342.90000000000003</c:v>
                </c:pt>
                <c:pt idx="78">
                  <c:v>342.90000000000003</c:v>
                </c:pt>
                <c:pt idx="79">
                  <c:v>342.90000000000003</c:v>
                </c:pt>
                <c:pt idx="80">
                  <c:v>342.90000000000003</c:v>
                </c:pt>
                <c:pt idx="81">
                  <c:v>342.90000000000003</c:v>
                </c:pt>
                <c:pt idx="82">
                  <c:v>342.90000000000003</c:v>
                </c:pt>
                <c:pt idx="83">
                  <c:v>342.90000000000003</c:v>
                </c:pt>
                <c:pt idx="84">
                  <c:v>363.76</c:v>
                </c:pt>
                <c:pt idx="85">
                  <c:v>363.76</c:v>
                </c:pt>
                <c:pt idx="86">
                  <c:v>363.76</c:v>
                </c:pt>
                <c:pt idx="87">
                  <c:v>363.76</c:v>
                </c:pt>
                <c:pt idx="88">
                  <c:v>363.76</c:v>
                </c:pt>
                <c:pt idx="89">
                  <c:v>363.76</c:v>
                </c:pt>
                <c:pt idx="90">
                  <c:v>363.76</c:v>
                </c:pt>
                <c:pt idx="91">
                  <c:v>363.76</c:v>
                </c:pt>
                <c:pt idx="92">
                  <c:v>363.76</c:v>
                </c:pt>
                <c:pt idx="93">
                  <c:v>363.76</c:v>
                </c:pt>
                <c:pt idx="94">
                  <c:v>363.76</c:v>
                </c:pt>
                <c:pt idx="95">
                  <c:v>363.76</c:v>
                </c:pt>
                <c:pt idx="96">
                  <c:v>427.91</c:v>
                </c:pt>
                <c:pt idx="97">
                  <c:v>427.91</c:v>
                </c:pt>
                <c:pt idx="98">
                  <c:v>427.91</c:v>
                </c:pt>
                <c:pt idx="99">
                  <c:v>427.91</c:v>
                </c:pt>
                <c:pt idx="100">
                  <c:v>427.91</c:v>
                </c:pt>
                <c:pt idx="101">
                  <c:v>427.91</c:v>
                </c:pt>
                <c:pt idx="102">
                  <c:v>427.91</c:v>
                </c:pt>
                <c:pt idx="103">
                  <c:v>427.91</c:v>
                </c:pt>
                <c:pt idx="104">
                  <c:v>427.91</c:v>
                </c:pt>
                <c:pt idx="105">
                  <c:v>427.91</c:v>
                </c:pt>
                <c:pt idx="106">
                  <c:v>427.91</c:v>
                </c:pt>
                <c:pt idx="107">
                  <c:v>427.91</c:v>
                </c:pt>
                <c:pt idx="108">
                  <c:v>565.03250000000003</c:v>
                </c:pt>
                <c:pt idx="109">
                  <c:v>565.03250000000003</c:v>
                </c:pt>
                <c:pt idx="110">
                  <c:v>565.03250000000003</c:v>
                </c:pt>
                <c:pt idx="111">
                  <c:v>565.03250000000003</c:v>
                </c:pt>
                <c:pt idx="112">
                  <c:v>565.03250000000003</c:v>
                </c:pt>
                <c:pt idx="113">
                  <c:v>565.03250000000003</c:v>
                </c:pt>
                <c:pt idx="114">
                  <c:v>565.03250000000003</c:v>
                </c:pt>
                <c:pt idx="115">
                  <c:v>565.03250000000003</c:v>
                </c:pt>
                <c:pt idx="116">
                  <c:v>565.03250000000003</c:v>
                </c:pt>
                <c:pt idx="117">
                  <c:v>565.03250000000003</c:v>
                </c:pt>
                <c:pt idx="118">
                  <c:v>565.03250000000003</c:v>
                </c:pt>
                <c:pt idx="119">
                  <c:v>565.03250000000003</c:v>
                </c:pt>
                <c:pt idx="120">
                  <c:v>440.14499999999998</c:v>
                </c:pt>
                <c:pt idx="121">
                  <c:v>440.14499999999998</c:v>
                </c:pt>
                <c:pt idx="122">
                  <c:v>440.14499999999998</c:v>
                </c:pt>
                <c:pt idx="123">
                  <c:v>440.14499999999998</c:v>
                </c:pt>
                <c:pt idx="124">
                  <c:v>440.14499999999998</c:v>
                </c:pt>
                <c:pt idx="125">
                  <c:v>440.14499999999998</c:v>
                </c:pt>
                <c:pt idx="126">
                  <c:v>440.14499999999998</c:v>
                </c:pt>
                <c:pt idx="127">
                  <c:v>440.14499999999998</c:v>
                </c:pt>
                <c:pt idx="128">
                  <c:v>440.14499999999998</c:v>
                </c:pt>
                <c:pt idx="129">
                  <c:v>440.14499999999998</c:v>
                </c:pt>
                <c:pt idx="130">
                  <c:v>440.14499999999998</c:v>
                </c:pt>
                <c:pt idx="131">
                  <c:v>440.14499999999998</c:v>
                </c:pt>
                <c:pt idx="132">
                  <c:v>503.23500000000001</c:v>
                </c:pt>
                <c:pt idx="133">
                  <c:v>503.23500000000001</c:v>
                </c:pt>
                <c:pt idx="134">
                  <c:v>503.23500000000001</c:v>
                </c:pt>
                <c:pt idx="135">
                  <c:v>503.23500000000001</c:v>
                </c:pt>
                <c:pt idx="136">
                  <c:v>503.23500000000001</c:v>
                </c:pt>
                <c:pt idx="137">
                  <c:v>503.23500000000001</c:v>
                </c:pt>
                <c:pt idx="138">
                  <c:v>503.23500000000001</c:v>
                </c:pt>
                <c:pt idx="139">
                  <c:v>503.23500000000001</c:v>
                </c:pt>
                <c:pt idx="140">
                  <c:v>503.23500000000001</c:v>
                </c:pt>
                <c:pt idx="141">
                  <c:v>503.23500000000001</c:v>
                </c:pt>
                <c:pt idx="142">
                  <c:v>503.23500000000001</c:v>
                </c:pt>
                <c:pt idx="143">
                  <c:v>503.23500000000001</c:v>
                </c:pt>
                <c:pt idx="144">
                  <c:v>534.15249999999992</c:v>
                </c:pt>
                <c:pt idx="145">
                  <c:v>534.15249999999992</c:v>
                </c:pt>
                <c:pt idx="146">
                  <c:v>534.15249999999992</c:v>
                </c:pt>
                <c:pt idx="147">
                  <c:v>534.15249999999992</c:v>
                </c:pt>
                <c:pt idx="148">
                  <c:v>534.15249999999992</c:v>
                </c:pt>
                <c:pt idx="149">
                  <c:v>534.15249999999992</c:v>
                </c:pt>
                <c:pt idx="150">
                  <c:v>534.15249999999992</c:v>
                </c:pt>
                <c:pt idx="151">
                  <c:v>534.15249999999992</c:v>
                </c:pt>
                <c:pt idx="152">
                  <c:v>534.15249999999992</c:v>
                </c:pt>
                <c:pt idx="153">
                  <c:v>534.15249999999992</c:v>
                </c:pt>
                <c:pt idx="154">
                  <c:v>534.15249999999992</c:v>
                </c:pt>
                <c:pt idx="155">
                  <c:v>534.15249999999992</c:v>
                </c:pt>
                <c:pt idx="156">
                  <c:v>547.26599999999996</c:v>
                </c:pt>
                <c:pt idx="157">
                  <c:v>547.26599999999996</c:v>
                </c:pt>
                <c:pt idx="158">
                  <c:v>547.26599999999996</c:v>
                </c:pt>
                <c:pt idx="159">
                  <c:v>547.26599999999996</c:v>
                </c:pt>
                <c:pt idx="160">
                  <c:v>547.26599999999996</c:v>
                </c:pt>
                <c:pt idx="161">
                  <c:v>547.26599999999996</c:v>
                </c:pt>
                <c:pt idx="162">
                  <c:v>547.26599999999996</c:v>
                </c:pt>
                <c:pt idx="163">
                  <c:v>547.26599999999996</c:v>
                </c:pt>
                <c:pt idx="164">
                  <c:v>547.26599999999996</c:v>
                </c:pt>
                <c:pt idx="165">
                  <c:v>547.26599999999996</c:v>
                </c:pt>
                <c:pt idx="166">
                  <c:v>547.26599999999996</c:v>
                </c:pt>
                <c:pt idx="167">
                  <c:v>547.26599999999996</c:v>
                </c:pt>
                <c:pt idx="168">
                  <c:v>529.22249999999997</c:v>
                </c:pt>
                <c:pt idx="169">
                  <c:v>529.22249999999997</c:v>
                </c:pt>
                <c:pt idx="170">
                  <c:v>529.22249999999997</c:v>
                </c:pt>
                <c:pt idx="171">
                  <c:v>529.22249999999997</c:v>
                </c:pt>
                <c:pt idx="172">
                  <c:v>529.22249999999997</c:v>
                </c:pt>
                <c:pt idx="173">
                  <c:v>529.22249999999997</c:v>
                </c:pt>
                <c:pt idx="174">
                  <c:v>529.22249999999997</c:v>
                </c:pt>
                <c:pt idx="175">
                  <c:v>529.22249999999997</c:v>
                </c:pt>
                <c:pt idx="176">
                  <c:v>529.22249999999997</c:v>
                </c:pt>
                <c:pt idx="177">
                  <c:v>529.22249999999997</c:v>
                </c:pt>
                <c:pt idx="178">
                  <c:v>529.22249999999997</c:v>
                </c:pt>
                <c:pt idx="179">
                  <c:v>529.22249999999997</c:v>
                </c:pt>
                <c:pt idx="180">
                  <c:v>538.66</c:v>
                </c:pt>
                <c:pt idx="181">
                  <c:v>538.66</c:v>
                </c:pt>
                <c:pt idx="182">
                  <c:v>538.66</c:v>
                </c:pt>
                <c:pt idx="183">
                  <c:v>538.66</c:v>
                </c:pt>
                <c:pt idx="184">
                  <c:v>538.66</c:v>
                </c:pt>
                <c:pt idx="185">
                  <c:v>538.66</c:v>
                </c:pt>
                <c:pt idx="186">
                  <c:v>538.66</c:v>
                </c:pt>
                <c:pt idx="187">
                  <c:v>538.66</c:v>
                </c:pt>
                <c:pt idx="188">
                  <c:v>538.66</c:v>
                </c:pt>
                <c:pt idx="189">
                  <c:v>538.66</c:v>
                </c:pt>
                <c:pt idx="190">
                  <c:v>538.66</c:v>
                </c:pt>
                <c:pt idx="191">
                  <c:v>538.66</c:v>
                </c:pt>
                <c:pt idx="192">
                  <c:v>518.35799999999995</c:v>
                </c:pt>
                <c:pt idx="193">
                  <c:v>518.35799999999995</c:v>
                </c:pt>
                <c:pt idx="194">
                  <c:v>518.35799999999995</c:v>
                </c:pt>
                <c:pt idx="195">
                  <c:v>518.35799999999995</c:v>
                </c:pt>
                <c:pt idx="196">
                  <c:v>518.35799999999995</c:v>
                </c:pt>
                <c:pt idx="197">
                  <c:v>518.35799999999995</c:v>
                </c:pt>
                <c:pt idx="198">
                  <c:v>518.35799999999995</c:v>
                </c:pt>
                <c:pt idx="199">
                  <c:v>518.35799999999995</c:v>
                </c:pt>
                <c:pt idx="200">
                  <c:v>518.35799999999995</c:v>
                </c:pt>
                <c:pt idx="201">
                  <c:v>518.35799999999995</c:v>
                </c:pt>
                <c:pt idx="202">
                  <c:v>518.35799999999995</c:v>
                </c:pt>
                <c:pt idx="203">
                  <c:v>518.35799999999995</c:v>
                </c:pt>
                <c:pt idx="204">
                  <c:v>486.375</c:v>
                </c:pt>
                <c:pt idx="205">
                  <c:v>486.375</c:v>
                </c:pt>
                <c:pt idx="206">
                  <c:v>486.375</c:v>
                </c:pt>
                <c:pt idx="207">
                  <c:v>486.375</c:v>
                </c:pt>
                <c:pt idx="208">
                  <c:v>486.375</c:v>
                </c:pt>
                <c:pt idx="209">
                  <c:v>486.375</c:v>
                </c:pt>
                <c:pt idx="210">
                  <c:v>486.375</c:v>
                </c:pt>
                <c:pt idx="211">
                  <c:v>486.375</c:v>
                </c:pt>
                <c:pt idx="212">
                  <c:v>486.375</c:v>
                </c:pt>
                <c:pt idx="213">
                  <c:v>486.375</c:v>
                </c:pt>
                <c:pt idx="214">
                  <c:v>486.375</c:v>
                </c:pt>
                <c:pt idx="215">
                  <c:v>486.375</c:v>
                </c:pt>
                <c:pt idx="216">
                  <c:v>476.49</c:v>
                </c:pt>
                <c:pt idx="217">
                  <c:v>476.49</c:v>
                </c:pt>
                <c:pt idx="218">
                  <c:v>476.49</c:v>
                </c:pt>
                <c:pt idx="219">
                  <c:v>476.49</c:v>
                </c:pt>
                <c:pt idx="220">
                  <c:v>476.49</c:v>
                </c:pt>
                <c:pt idx="221">
                  <c:v>476.49</c:v>
                </c:pt>
                <c:pt idx="222">
                  <c:v>476.49</c:v>
                </c:pt>
                <c:pt idx="223">
                  <c:v>476.49</c:v>
                </c:pt>
                <c:pt idx="224">
                  <c:v>476.49</c:v>
                </c:pt>
                <c:pt idx="225">
                  <c:v>476.49</c:v>
                </c:pt>
                <c:pt idx="226">
                  <c:v>476.49</c:v>
                </c:pt>
                <c:pt idx="227">
                  <c:v>476.49</c:v>
                </c:pt>
                <c:pt idx="228">
                  <c:v>518.48</c:v>
                </c:pt>
                <c:pt idx="229">
                  <c:v>518.48</c:v>
                </c:pt>
                <c:pt idx="230">
                  <c:v>518.48</c:v>
                </c:pt>
                <c:pt idx="231">
                  <c:v>518.48</c:v>
                </c:pt>
                <c:pt idx="232">
                  <c:v>518.48</c:v>
                </c:pt>
                <c:pt idx="233">
                  <c:v>518.48</c:v>
                </c:pt>
                <c:pt idx="234">
                  <c:v>518.48</c:v>
                </c:pt>
                <c:pt idx="235">
                  <c:v>518.48</c:v>
                </c:pt>
                <c:pt idx="236">
                  <c:v>518.48</c:v>
                </c:pt>
                <c:pt idx="237">
                  <c:v>518.48</c:v>
                </c:pt>
                <c:pt idx="238">
                  <c:v>518.48</c:v>
                </c:pt>
                <c:pt idx="239">
                  <c:v>518.48</c:v>
                </c:pt>
                <c:pt idx="240">
                  <c:v>506.75599999999997</c:v>
                </c:pt>
                <c:pt idx="241">
                  <c:v>506.75599999999997</c:v>
                </c:pt>
                <c:pt idx="242">
                  <c:v>506.75599999999997</c:v>
                </c:pt>
                <c:pt idx="243">
                  <c:v>506.75599999999997</c:v>
                </c:pt>
                <c:pt idx="244">
                  <c:v>506.75599999999997</c:v>
                </c:pt>
                <c:pt idx="245">
                  <c:v>506.75599999999997</c:v>
                </c:pt>
                <c:pt idx="246">
                  <c:v>506.75599999999997</c:v>
                </c:pt>
                <c:pt idx="247">
                  <c:v>506.75599999999997</c:v>
                </c:pt>
                <c:pt idx="248">
                  <c:v>506.75599999999997</c:v>
                </c:pt>
                <c:pt idx="249">
                  <c:v>506.75599999999997</c:v>
                </c:pt>
                <c:pt idx="250">
                  <c:v>506.75599999999997</c:v>
                </c:pt>
                <c:pt idx="251">
                  <c:v>506.75599999999997</c:v>
                </c:pt>
                <c:pt idx="252">
                  <c:v>527.98</c:v>
                </c:pt>
                <c:pt idx="253">
                  <c:v>527.98</c:v>
                </c:pt>
                <c:pt idx="254">
                  <c:v>527.98</c:v>
                </c:pt>
                <c:pt idx="255">
                  <c:v>527.98</c:v>
                </c:pt>
                <c:pt idx="256">
                  <c:v>527.98</c:v>
                </c:pt>
                <c:pt idx="257">
                  <c:v>527.98</c:v>
                </c:pt>
                <c:pt idx="258">
                  <c:v>527.98</c:v>
                </c:pt>
                <c:pt idx="259">
                  <c:v>527.98</c:v>
                </c:pt>
                <c:pt idx="260">
                  <c:v>527.98</c:v>
                </c:pt>
                <c:pt idx="261">
                  <c:v>527.98</c:v>
                </c:pt>
                <c:pt idx="262">
                  <c:v>527.98</c:v>
                </c:pt>
                <c:pt idx="263">
                  <c:v>527.98</c:v>
                </c:pt>
                <c:pt idx="264">
                  <c:v>683.42000000000007</c:v>
                </c:pt>
                <c:pt idx="265">
                  <c:v>683.42000000000007</c:v>
                </c:pt>
                <c:pt idx="266">
                  <c:v>683.42000000000007</c:v>
                </c:pt>
                <c:pt idx="267">
                  <c:v>683.42000000000007</c:v>
                </c:pt>
                <c:pt idx="268">
                  <c:v>683.42000000000007</c:v>
                </c:pt>
                <c:pt idx="269">
                  <c:v>683.42000000000007</c:v>
                </c:pt>
                <c:pt idx="270">
                  <c:v>683.42000000000007</c:v>
                </c:pt>
                <c:pt idx="271">
                  <c:v>683.42000000000007</c:v>
                </c:pt>
                <c:pt idx="272">
                  <c:v>683.42000000000007</c:v>
                </c:pt>
                <c:pt idx="273">
                  <c:v>683.42000000000007</c:v>
                </c:pt>
                <c:pt idx="274">
                  <c:v>683.42000000000007</c:v>
                </c:pt>
                <c:pt idx="275">
                  <c:v>683.42000000000007</c:v>
                </c:pt>
              </c:numCache>
            </c:numRef>
          </c:val>
          <c:smooth val="0"/>
          <c:extLst>
            <c:ext xmlns:c16="http://schemas.microsoft.com/office/drawing/2014/chart" uri="{C3380CC4-5D6E-409C-BE32-E72D297353CC}">
              <c16:uniqueId val="{00000001-5394-4E4F-A1A9-DA99F249AEA4}"/>
            </c:ext>
          </c:extLst>
        </c:ser>
        <c:ser>
          <c:idx val="2"/>
          <c:order val="2"/>
          <c:tx>
            <c:v>Net Returns</c:v>
          </c:tx>
          <c:spPr>
            <a:ln w="28575" cap="rnd">
              <a:solidFill>
                <a:schemeClr val="accent3"/>
              </a:solidFill>
              <a:round/>
            </a:ln>
            <a:effectLst/>
          </c:spPr>
          <c:marker>
            <c:symbol val="none"/>
          </c:marker>
          <c:cat>
            <c:strRef>
              <c:f>'Monthly Profitability'!$B$6:$B$281</c:f>
              <c:strCache>
                <c:ptCount val="276"/>
                <c:pt idx="0">
                  <c:v>Sept. 2000</c:v>
                </c:pt>
                <c:pt idx="1">
                  <c:v>Oct.</c:v>
                </c:pt>
                <c:pt idx="2">
                  <c:v>Nov.</c:v>
                </c:pt>
                <c:pt idx="3">
                  <c:v>Dec.</c:v>
                </c:pt>
                <c:pt idx="4">
                  <c:v>Jan. 2001</c:v>
                </c:pt>
                <c:pt idx="5">
                  <c:v>Feb.</c:v>
                </c:pt>
                <c:pt idx="6">
                  <c:v>March</c:v>
                </c:pt>
                <c:pt idx="7">
                  <c:v>April</c:v>
                </c:pt>
                <c:pt idx="8">
                  <c:v>May</c:v>
                </c:pt>
                <c:pt idx="9">
                  <c:v>June</c:v>
                </c:pt>
                <c:pt idx="10">
                  <c:v>July</c:v>
                </c:pt>
                <c:pt idx="11">
                  <c:v>Aug. 2001</c:v>
                </c:pt>
                <c:pt idx="12">
                  <c:v>Sept. 2001</c:v>
                </c:pt>
                <c:pt idx="13">
                  <c:v>Oct.</c:v>
                </c:pt>
                <c:pt idx="14">
                  <c:v>Nov.</c:v>
                </c:pt>
                <c:pt idx="15">
                  <c:v>Dec.</c:v>
                </c:pt>
                <c:pt idx="16">
                  <c:v>Jan. 2002</c:v>
                </c:pt>
                <c:pt idx="17">
                  <c:v>Feb.</c:v>
                </c:pt>
                <c:pt idx="18">
                  <c:v>March</c:v>
                </c:pt>
                <c:pt idx="19">
                  <c:v>April</c:v>
                </c:pt>
                <c:pt idx="20">
                  <c:v>May</c:v>
                </c:pt>
                <c:pt idx="21">
                  <c:v>June</c:v>
                </c:pt>
                <c:pt idx="22">
                  <c:v>July</c:v>
                </c:pt>
                <c:pt idx="23">
                  <c:v>Aug. 2002</c:v>
                </c:pt>
                <c:pt idx="24">
                  <c:v>Sept. 2002</c:v>
                </c:pt>
                <c:pt idx="25">
                  <c:v>Oct.</c:v>
                </c:pt>
                <c:pt idx="26">
                  <c:v>Nov.</c:v>
                </c:pt>
                <c:pt idx="27">
                  <c:v>Dec.</c:v>
                </c:pt>
                <c:pt idx="28">
                  <c:v>Jan. 2003</c:v>
                </c:pt>
                <c:pt idx="29">
                  <c:v>Feb.</c:v>
                </c:pt>
                <c:pt idx="30">
                  <c:v>March</c:v>
                </c:pt>
                <c:pt idx="31">
                  <c:v>April</c:v>
                </c:pt>
                <c:pt idx="32">
                  <c:v>May</c:v>
                </c:pt>
                <c:pt idx="33">
                  <c:v>June</c:v>
                </c:pt>
                <c:pt idx="34">
                  <c:v>July</c:v>
                </c:pt>
                <c:pt idx="35">
                  <c:v>Aug. 2003</c:v>
                </c:pt>
                <c:pt idx="36">
                  <c:v>Sept. 2003</c:v>
                </c:pt>
                <c:pt idx="37">
                  <c:v>Oct.</c:v>
                </c:pt>
                <c:pt idx="38">
                  <c:v>Nov.</c:v>
                </c:pt>
                <c:pt idx="39">
                  <c:v>Dec.</c:v>
                </c:pt>
                <c:pt idx="40">
                  <c:v>Jan. 2004</c:v>
                </c:pt>
                <c:pt idx="41">
                  <c:v>Feb.</c:v>
                </c:pt>
                <c:pt idx="42">
                  <c:v>March</c:v>
                </c:pt>
                <c:pt idx="43">
                  <c:v>April</c:v>
                </c:pt>
                <c:pt idx="44">
                  <c:v>May</c:v>
                </c:pt>
                <c:pt idx="45">
                  <c:v>June</c:v>
                </c:pt>
                <c:pt idx="46">
                  <c:v>July</c:v>
                </c:pt>
                <c:pt idx="47">
                  <c:v>Aug. 2004</c:v>
                </c:pt>
                <c:pt idx="48">
                  <c:v>Sept. 2004</c:v>
                </c:pt>
                <c:pt idx="49">
                  <c:v>Oct.</c:v>
                </c:pt>
                <c:pt idx="50">
                  <c:v>Nov.</c:v>
                </c:pt>
                <c:pt idx="51">
                  <c:v>Dec.</c:v>
                </c:pt>
                <c:pt idx="52">
                  <c:v>Jan. 2005</c:v>
                </c:pt>
                <c:pt idx="53">
                  <c:v>Feb.</c:v>
                </c:pt>
                <c:pt idx="54">
                  <c:v>March</c:v>
                </c:pt>
                <c:pt idx="55">
                  <c:v>April</c:v>
                </c:pt>
                <c:pt idx="56">
                  <c:v>May</c:v>
                </c:pt>
                <c:pt idx="57">
                  <c:v>June</c:v>
                </c:pt>
                <c:pt idx="58">
                  <c:v>July</c:v>
                </c:pt>
                <c:pt idx="59">
                  <c:v>Aug. 2005</c:v>
                </c:pt>
                <c:pt idx="60">
                  <c:v>Sept. 2005</c:v>
                </c:pt>
                <c:pt idx="61">
                  <c:v>Oct.</c:v>
                </c:pt>
                <c:pt idx="62">
                  <c:v>Nov.</c:v>
                </c:pt>
                <c:pt idx="63">
                  <c:v>Dec.</c:v>
                </c:pt>
                <c:pt idx="64">
                  <c:v>Jan. 2006</c:v>
                </c:pt>
                <c:pt idx="65">
                  <c:v>Feb.</c:v>
                </c:pt>
                <c:pt idx="66">
                  <c:v>March</c:v>
                </c:pt>
                <c:pt idx="67">
                  <c:v>April</c:v>
                </c:pt>
                <c:pt idx="68">
                  <c:v>May</c:v>
                </c:pt>
                <c:pt idx="69">
                  <c:v>June</c:v>
                </c:pt>
                <c:pt idx="70">
                  <c:v>July</c:v>
                </c:pt>
                <c:pt idx="71">
                  <c:v>Aug. 2006</c:v>
                </c:pt>
                <c:pt idx="72">
                  <c:v>Sept. 2006</c:v>
                </c:pt>
                <c:pt idx="73">
                  <c:v>Oct.</c:v>
                </c:pt>
                <c:pt idx="74">
                  <c:v>Nov.</c:v>
                </c:pt>
                <c:pt idx="75">
                  <c:v>Dec.</c:v>
                </c:pt>
                <c:pt idx="76">
                  <c:v>Jan. 2007</c:v>
                </c:pt>
                <c:pt idx="77">
                  <c:v>Feb.</c:v>
                </c:pt>
                <c:pt idx="78">
                  <c:v>March</c:v>
                </c:pt>
                <c:pt idx="79">
                  <c:v>April</c:v>
                </c:pt>
                <c:pt idx="80">
                  <c:v>May</c:v>
                </c:pt>
                <c:pt idx="81">
                  <c:v>June</c:v>
                </c:pt>
                <c:pt idx="82">
                  <c:v>July</c:v>
                </c:pt>
                <c:pt idx="83">
                  <c:v>Aug. 2007</c:v>
                </c:pt>
                <c:pt idx="84">
                  <c:v>Sept. 2007</c:v>
                </c:pt>
                <c:pt idx="85">
                  <c:v>Oct.</c:v>
                </c:pt>
                <c:pt idx="86">
                  <c:v>Nov.</c:v>
                </c:pt>
                <c:pt idx="87">
                  <c:v>Dec.</c:v>
                </c:pt>
                <c:pt idx="88">
                  <c:v>Jan. 2008</c:v>
                </c:pt>
                <c:pt idx="89">
                  <c:v>Feb.</c:v>
                </c:pt>
                <c:pt idx="90">
                  <c:v>March</c:v>
                </c:pt>
                <c:pt idx="91">
                  <c:v>April</c:v>
                </c:pt>
                <c:pt idx="92">
                  <c:v>May</c:v>
                </c:pt>
                <c:pt idx="93">
                  <c:v>June</c:v>
                </c:pt>
                <c:pt idx="94">
                  <c:v>July</c:v>
                </c:pt>
                <c:pt idx="95">
                  <c:v>Aug. 2008</c:v>
                </c:pt>
                <c:pt idx="96">
                  <c:v>Sept. 2008</c:v>
                </c:pt>
                <c:pt idx="97">
                  <c:v>Oct.</c:v>
                </c:pt>
                <c:pt idx="98">
                  <c:v>Nov.</c:v>
                </c:pt>
                <c:pt idx="99">
                  <c:v>Dec.</c:v>
                </c:pt>
                <c:pt idx="100">
                  <c:v>Jan. 2009</c:v>
                </c:pt>
                <c:pt idx="101">
                  <c:v>Feb.</c:v>
                </c:pt>
                <c:pt idx="102">
                  <c:v>March</c:v>
                </c:pt>
                <c:pt idx="103">
                  <c:v>April</c:v>
                </c:pt>
                <c:pt idx="104">
                  <c:v>May</c:v>
                </c:pt>
                <c:pt idx="105">
                  <c:v>June</c:v>
                </c:pt>
                <c:pt idx="106">
                  <c:v>July</c:v>
                </c:pt>
                <c:pt idx="107">
                  <c:v>Aug. 2009</c:v>
                </c:pt>
                <c:pt idx="108">
                  <c:v>Sept. 2009</c:v>
                </c:pt>
                <c:pt idx="109">
                  <c:v>Oct.</c:v>
                </c:pt>
                <c:pt idx="110">
                  <c:v>Nov.</c:v>
                </c:pt>
                <c:pt idx="111">
                  <c:v>Dec.</c:v>
                </c:pt>
                <c:pt idx="112">
                  <c:v>Jan. 2010</c:v>
                </c:pt>
                <c:pt idx="113">
                  <c:v>Feb.</c:v>
                </c:pt>
                <c:pt idx="114">
                  <c:v>March</c:v>
                </c:pt>
                <c:pt idx="115">
                  <c:v>April</c:v>
                </c:pt>
                <c:pt idx="116">
                  <c:v>May</c:v>
                </c:pt>
                <c:pt idx="117">
                  <c:v>June</c:v>
                </c:pt>
                <c:pt idx="118">
                  <c:v>July</c:v>
                </c:pt>
                <c:pt idx="119">
                  <c:v>Aug. 2010</c:v>
                </c:pt>
                <c:pt idx="120">
                  <c:v>Sept. 2010</c:v>
                </c:pt>
                <c:pt idx="121">
                  <c:v>Oct.</c:v>
                </c:pt>
                <c:pt idx="122">
                  <c:v>Nov.</c:v>
                </c:pt>
                <c:pt idx="123">
                  <c:v>Dec.</c:v>
                </c:pt>
                <c:pt idx="124">
                  <c:v>Jan. 2011</c:v>
                </c:pt>
                <c:pt idx="125">
                  <c:v>Feb.</c:v>
                </c:pt>
                <c:pt idx="126">
                  <c:v>March</c:v>
                </c:pt>
                <c:pt idx="127">
                  <c:v>April</c:v>
                </c:pt>
                <c:pt idx="128">
                  <c:v>May</c:v>
                </c:pt>
                <c:pt idx="129">
                  <c:v>June</c:v>
                </c:pt>
                <c:pt idx="130">
                  <c:v>July</c:v>
                </c:pt>
                <c:pt idx="131">
                  <c:v>Aug. 2011</c:v>
                </c:pt>
                <c:pt idx="132">
                  <c:v>Sept. 2011</c:v>
                </c:pt>
                <c:pt idx="133">
                  <c:v>Oct.</c:v>
                </c:pt>
                <c:pt idx="134">
                  <c:v>Nov.</c:v>
                </c:pt>
                <c:pt idx="135">
                  <c:v>Dec.</c:v>
                </c:pt>
                <c:pt idx="136">
                  <c:v>Jan. 2012</c:v>
                </c:pt>
                <c:pt idx="137">
                  <c:v>Feb.</c:v>
                </c:pt>
                <c:pt idx="138">
                  <c:v>March</c:v>
                </c:pt>
                <c:pt idx="139">
                  <c:v>April</c:v>
                </c:pt>
                <c:pt idx="140">
                  <c:v>May</c:v>
                </c:pt>
                <c:pt idx="141">
                  <c:v>June</c:v>
                </c:pt>
                <c:pt idx="142">
                  <c:v>July</c:v>
                </c:pt>
                <c:pt idx="143">
                  <c:v>Aug. 2012</c:v>
                </c:pt>
                <c:pt idx="144">
                  <c:v>Sept. 2012</c:v>
                </c:pt>
                <c:pt idx="145">
                  <c:v>Oct.</c:v>
                </c:pt>
                <c:pt idx="146">
                  <c:v>Nov.</c:v>
                </c:pt>
                <c:pt idx="147">
                  <c:v>Dec.</c:v>
                </c:pt>
                <c:pt idx="148">
                  <c:v>Jan. 2013</c:v>
                </c:pt>
                <c:pt idx="149">
                  <c:v>Feb.</c:v>
                </c:pt>
                <c:pt idx="150">
                  <c:v>March</c:v>
                </c:pt>
                <c:pt idx="151">
                  <c:v>April</c:v>
                </c:pt>
                <c:pt idx="152">
                  <c:v>May</c:v>
                </c:pt>
                <c:pt idx="153">
                  <c:v>June</c:v>
                </c:pt>
                <c:pt idx="154">
                  <c:v>July</c:v>
                </c:pt>
                <c:pt idx="155">
                  <c:v>Aug. 2013</c:v>
                </c:pt>
                <c:pt idx="156">
                  <c:v>Sept. 2013</c:v>
                </c:pt>
                <c:pt idx="157">
                  <c:v>Oct.</c:v>
                </c:pt>
                <c:pt idx="158">
                  <c:v>Nov.</c:v>
                </c:pt>
                <c:pt idx="159">
                  <c:v>Dec.</c:v>
                </c:pt>
                <c:pt idx="160">
                  <c:v>Jan. 2014</c:v>
                </c:pt>
                <c:pt idx="161">
                  <c:v>Feb.</c:v>
                </c:pt>
                <c:pt idx="162">
                  <c:v>March</c:v>
                </c:pt>
                <c:pt idx="163">
                  <c:v>April</c:v>
                </c:pt>
                <c:pt idx="164">
                  <c:v>May</c:v>
                </c:pt>
                <c:pt idx="165">
                  <c:v>June</c:v>
                </c:pt>
                <c:pt idx="166">
                  <c:v>July</c:v>
                </c:pt>
                <c:pt idx="167">
                  <c:v>Aug. 2014</c:v>
                </c:pt>
                <c:pt idx="168">
                  <c:v>Sept. 2014</c:v>
                </c:pt>
                <c:pt idx="169">
                  <c:v>Oct.</c:v>
                </c:pt>
                <c:pt idx="170">
                  <c:v>Nov.</c:v>
                </c:pt>
                <c:pt idx="171">
                  <c:v>Dec.</c:v>
                </c:pt>
                <c:pt idx="172">
                  <c:v>Jan. 2015</c:v>
                </c:pt>
                <c:pt idx="173">
                  <c:v>Feb.</c:v>
                </c:pt>
                <c:pt idx="174">
                  <c:v>March</c:v>
                </c:pt>
                <c:pt idx="175">
                  <c:v>April</c:v>
                </c:pt>
                <c:pt idx="176">
                  <c:v>May</c:v>
                </c:pt>
                <c:pt idx="177">
                  <c:v>June</c:v>
                </c:pt>
                <c:pt idx="178">
                  <c:v>July</c:v>
                </c:pt>
                <c:pt idx="179">
                  <c:v>Aug. 2015</c:v>
                </c:pt>
                <c:pt idx="180">
                  <c:v>Sept. 2015</c:v>
                </c:pt>
                <c:pt idx="181">
                  <c:v>Oct.</c:v>
                </c:pt>
                <c:pt idx="182">
                  <c:v>Nov.</c:v>
                </c:pt>
                <c:pt idx="183">
                  <c:v>Dec.</c:v>
                </c:pt>
                <c:pt idx="184">
                  <c:v>Jan. 2016</c:v>
                </c:pt>
                <c:pt idx="185">
                  <c:v>Feb.</c:v>
                </c:pt>
                <c:pt idx="186">
                  <c:v>March</c:v>
                </c:pt>
                <c:pt idx="187">
                  <c:v>April</c:v>
                </c:pt>
                <c:pt idx="188">
                  <c:v>May</c:v>
                </c:pt>
                <c:pt idx="189">
                  <c:v>June</c:v>
                </c:pt>
                <c:pt idx="190">
                  <c:v>July</c:v>
                </c:pt>
                <c:pt idx="191">
                  <c:v>Aug. 2016</c:v>
                </c:pt>
                <c:pt idx="192">
                  <c:v>Sept. 2016</c:v>
                </c:pt>
                <c:pt idx="193">
                  <c:v>Oct.</c:v>
                </c:pt>
                <c:pt idx="194">
                  <c:v>Nov.</c:v>
                </c:pt>
                <c:pt idx="195">
                  <c:v>Dec.</c:v>
                </c:pt>
                <c:pt idx="196">
                  <c:v>Jan. 2017</c:v>
                </c:pt>
                <c:pt idx="197">
                  <c:v>Feb.</c:v>
                </c:pt>
                <c:pt idx="198">
                  <c:v>March</c:v>
                </c:pt>
                <c:pt idx="199">
                  <c:v>April</c:v>
                </c:pt>
                <c:pt idx="200">
                  <c:v>May</c:v>
                </c:pt>
                <c:pt idx="201">
                  <c:v>June</c:v>
                </c:pt>
                <c:pt idx="202">
                  <c:v>July</c:v>
                </c:pt>
                <c:pt idx="203">
                  <c:v>Aug. 2017</c:v>
                </c:pt>
                <c:pt idx="204">
                  <c:v>Sept. 2017</c:v>
                </c:pt>
                <c:pt idx="205">
                  <c:v>Oct.</c:v>
                </c:pt>
                <c:pt idx="206">
                  <c:v>Nov.</c:v>
                </c:pt>
                <c:pt idx="207">
                  <c:v>Dec.</c:v>
                </c:pt>
                <c:pt idx="208">
                  <c:v>Jan. 2018</c:v>
                </c:pt>
                <c:pt idx="209">
                  <c:v>Feb.</c:v>
                </c:pt>
                <c:pt idx="210">
                  <c:v>March</c:v>
                </c:pt>
                <c:pt idx="211">
                  <c:v>April</c:v>
                </c:pt>
                <c:pt idx="212">
                  <c:v>May</c:v>
                </c:pt>
                <c:pt idx="213">
                  <c:v>June</c:v>
                </c:pt>
                <c:pt idx="214">
                  <c:v>July</c:v>
                </c:pt>
                <c:pt idx="215">
                  <c:v>Aug. 2018</c:v>
                </c:pt>
                <c:pt idx="216">
                  <c:v>Sept. 2018</c:v>
                </c:pt>
                <c:pt idx="217">
                  <c:v>Oct.</c:v>
                </c:pt>
                <c:pt idx="218">
                  <c:v>Nov.</c:v>
                </c:pt>
                <c:pt idx="219">
                  <c:v>Dec.</c:v>
                </c:pt>
                <c:pt idx="220">
                  <c:v>Jan. 2019</c:v>
                </c:pt>
                <c:pt idx="221">
                  <c:v>Feb.</c:v>
                </c:pt>
                <c:pt idx="222">
                  <c:v>March</c:v>
                </c:pt>
                <c:pt idx="223">
                  <c:v>April</c:v>
                </c:pt>
                <c:pt idx="224">
                  <c:v>May</c:v>
                </c:pt>
                <c:pt idx="225">
                  <c:v>June</c:v>
                </c:pt>
                <c:pt idx="226">
                  <c:v>July</c:v>
                </c:pt>
                <c:pt idx="227">
                  <c:v>Aug. 2019</c:v>
                </c:pt>
                <c:pt idx="228">
                  <c:v>Sept. 2019</c:v>
                </c:pt>
                <c:pt idx="229">
                  <c:v>Oct.</c:v>
                </c:pt>
                <c:pt idx="230">
                  <c:v>Nov.</c:v>
                </c:pt>
                <c:pt idx="231">
                  <c:v>Dec.</c:v>
                </c:pt>
                <c:pt idx="232">
                  <c:v>Jan. 2020</c:v>
                </c:pt>
                <c:pt idx="233">
                  <c:v>Feb.</c:v>
                </c:pt>
                <c:pt idx="234">
                  <c:v>March</c:v>
                </c:pt>
                <c:pt idx="235">
                  <c:v>April</c:v>
                </c:pt>
                <c:pt idx="236">
                  <c:v>May</c:v>
                </c:pt>
                <c:pt idx="237">
                  <c:v>June</c:v>
                </c:pt>
                <c:pt idx="238">
                  <c:v>July</c:v>
                </c:pt>
                <c:pt idx="239">
                  <c:v>Aug. 2020</c:v>
                </c:pt>
                <c:pt idx="240">
                  <c:v>Sept. 2020</c:v>
                </c:pt>
                <c:pt idx="241">
                  <c:v>Oct.</c:v>
                </c:pt>
                <c:pt idx="242">
                  <c:v>Nov.</c:v>
                </c:pt>
                <c:pt idx="243">
                  <c:v>Dec.</c:v>
                </c:pt>
                <c:pt idx="244">
                  <c:v>Jan. 2021</c:v>
                </c:pt>
                <c:pt idx="245">
                  <c:v>Feb.</c:v>
                </c:pt>
                <c:pt idx="246">
                  <c:v>March</c:v>
                </c:pt>
                <c:pt idx="247">
                  <c:v>April</c:v>
                </c:pt>
                <c:pt idx="248">
                  <c:v>May</c:v>
                </c:pt>
                <c:pt idx="249">
                  <c:v>June</c:v>
                </c:pt>
                <c:pt idx="250">
                  <c:v>July</c:v>
                </c:pt>
                <c:pt idx="251">
                  <c:v>Aug. 2021</c:v>
                </c:pt>
                <c:pt idx="252">
                  <c:v>Sept. 2021</c:v>
                </c:pt>
                <c:pt idx="253">
                  <c:v>Oct.</c:v>
                </c:pt>
                <c:pt idx="254">
                  <c:v>Nov.</c:v>
                </c:pt>
                <c:pt idx="255">
                  <c:v>Dec.</c:v>
                </c:pt>
                <c:pt idx="256">
                  <c:v>Jan. 2022</c:v>
                </c:pt>
                <c:pt idx="257">
                  <c:v>Feb.</c:v>
                </c:pt>
                <c:pt idx="258">
                  <c:v>March</c:v>
                </c:pt>
                <c:pt idx="259">
                  <c:v>April</c:v>
                </c:pt>
                <c:pt idx="260">
                  <c:v>May</c:v>
                </c:pt>
                <c:pt idx="261">
                  <c:v>June</c:v>
                </c:pt>
                <c:pt idx="262">
                  <c:v>July</c:v>
                </c:pt>
                <c:pt idx="263">
                  <c:v>Aug. 2022</c:v>
                </c:pt>
                <c:pt idx="264">
                  <c:v>Sept. 2022</c:v>
                </c:pt>
                <c:pt idx="265">
                  <c:v>Oct.</c:v>
                </c:pt>
                <c:pt idx="266">
                  <c:v>Nov.</c:v>
                </c:pt>
                <c:pt idx="267">
                  <c:v>Dec.</c:v>
                </c:pt>
                <c:pt idx="268">
                  <c:v>Jan. 2023</c:v>
                </c:pt>
                <c:pt idx="269">
                  <c:v>Feb.</c:v>
                </c:pt>
                <c:pt idx="270">
                  <c:v>March</c:v>
                </c:pt>
                <c:pt idx="271">
                  <c:v>April</c:v>
                </c:pt>
                <c:pt idx="272">
                  <c:v>May</c:v>
                </c:pt>
                <c:pt idx="273">
                  <c:v>June</c:v>
                </c:pt>
                <c:pt idx="274">
                  <c:v>July</c:v>
                </c:pt>
                <c:pt idx="275">
                  <c:v>Aug. 2023</c:v>
                </c:pt>
              </c:strCache>
            </c:strRef>
          </c:cat>
          <c:val>
            <c:numRef>
              <c:f>'Monthly Profitability'!$W$6:$W$281</c:f>
              <c:numCache>
                <c:formatCode>_("$"* #,##0_);_("$"* \(#,##0\);_("$"* "-"_);_(@_)</c:formatCode>
                <c:ptCount val="276"/>
                <c:pt idx="0">
                  <c:v>9.9999999999909051E-3</c:v>
                </c:pt>
                <c:pt idx="1">
                  <c:v>28.810000000000002</c:v>
                </c:pt>
                <c:pt idx="2">
                  <c:v>53.289999999999964</c:v>
                </c:pt>
                <c:pt idx="3">
                  <c:v>61.92999999999995</c:v>
                </c:pt>
                <c:pt idx="4">
                  <c:v>57.610000000000014</c:v>
                </c:pt>
                <c:pt idx="5">
                  <c:v>59.050000000000011</c:v>
                </c:pt>
                <c:pt idx="6">
                  <c:v>60.489999999999952</c:v>
                </c:pt>
                <c:pt idx="7">
                  <c:v>53.289999999999964</c:v>
                </c:pt>
                <c:pt idx="8">
                  <c:v>37.449999999999989</c:v>
                </c:pt>
                <c:pt idx="9">
                  <c:v>28.810000000000002</c:v>
                </c:pt>
                <c:pt idx="10">
                  <c:v>47.529999999999973</c:v>
                </c:pt>
                <c:pt idx="11">
                  <c:v>53.289999999999964</c:v>
                </c:pt>
                <c:pt idx="12">
                  <c:v>26.17999999999995</c:v>
                </c:pt>
                <c:pt idx="13">
                  <c:v>21.799999999999955</c:v>
                </c:pt>
                <c:pt idx="14">
                  <c:v>24.71999999999997</c:v>
                </c:pt>
                <c:pt idx="15">
                  <c:v>40.779999999999973</c:v>
                </c:pt>
                <c:pt idx="16">
                  <c:v>36.39999999999992</c:v>
                </c:pt>
                <c:pt idx="17">
                  <c:v>33.479999999999961</c:v>
                </c:pt>
                <c:pt idx="18">
                  <c:v>37.859999999999957</c:v>
                </c:pt>
                <c:pt idx="19">
                  <c:v>33.479999999999961</c:v>
                </c:pt>
                <c:pt idx="20">
                  <c:v>30.559999999999945</c:v>
                </c:pt>
                <c:pt idx="21">
                  <c:v>36.39999999999992</c:v>
                </c:pt>
                <c:pt idx="22">
                  <c:v>58.299999999999955</c:v>
                </c:pt>
                <c:pt idx="23">
                  <c:v>93.339999999999975</c:v>
                </c:pt>
                <c:pt idx="24">
                  <c:v>143.85500000000002</c:v>
                </c:pt>
                <c:pt idx="25">
                  <c:v>114.51499999999999</c:v>
                </c:pt>
                <c:pt idx="26">
                  <c:v>109.625</c:v>
                </c:pt>
                <c:pt idx="27">
                  <c:v>109.625</c:v>
                </c:pt>
                <c:pt idx="28">
                  <c:v>104.73499999999996</c:v>
                </c:pt>
                <c:pt idx="29">
                  <c:v>111.255</c:v>
                </c:pt>
                <c:pt idx="30">
                  <c:v>111.255</c:v>
                </c:pt>
                <c:pt idx="31">
                  <c:v>116.14499999999992</c:v>
                </c:pt>
                <c:pt idx="32">
                  <c:v>124.29500000000002</c:v>
                </c:pt>
                <c:pt idx="33">
                  <c:v>117.77499999999998</c:v>
                </c:pt>
                <c:pt idx="34">
                  <c:v>88.434999999999945</c:v>
                </c:pt>
                <c:pt idx="35">
                  <c:v>80.284999999999968</c:v>
                </c:pt>
                <c:pt idx="36">
                  <c:v>75.754999999999995</c:v>
                </c:pt>
                <c:pt idx="37">
                  <c:v>64.76499999999993</c:v>
                </c:pt>
                <c:pt idx="38">
                  <c:v>80.464999999999975</c:v>
                </c:pt>
                <c:pt idx="39">
                  <c:v>99.30499999999995</c:v>
                </c:pt>
                <c:pt idx="40">
                  <c:v>108.72499999999997</c:v>
                </c:pt>
                <c:pt idx="41">
                  <c:v>143.26499999999993</c:v>
                </c:pt>
                <c:pt idx="42">
                  <c:v>162.10499999999996</c:v>
                </c:pt>
                <c:pt idx="43">
                  <c:v>180.94499999999999</c:v>
                </c:pt>
                <c:pt idx="44">
                  <c:v>182.51499999999993</c:v>
                </c:pt>
                <c:pt idx="45">
                  <c:v>177.80499999999995</c:v>
                </c:pt>
                <c:pt idx="46">
                  <c:v>132.27499999999998</c:v>
                </c:pt>
                <c:pt idx="47">
                  <c:v>93.024999999999977</c:v>
                </c:pt>
                <c:pt idx="48">
                  <c:v>113.54000000000002</c:v>
                </c:pt>
                <c:pt idx="49">
                  <c:v>117.16000000000003</c:v>
                </c:pt>
                <c:pt idx="50">
                  <c:v>88.199999999999989</c:v>
                </c:pt>
                <c:pt idx="51">
                  <c:v>86.389999999999986</c:v>
                </c:pt>
                <c:pt idx="52">
                  <c:v>95.44</c:v>
                </c:pt>
                <c:pt idx="53">
                  <c:v>66.479999999999961</c:v>
                </c:pt>
                <c:pt idx="54">
                  <c:v>84.579999999999984</c:v>
                </c:pt>
                <c:pt idx="55">
                  <c:v>79.149999999999977</c:v>
                </c:pt>
                <c:pt idx="56">
                  <c:v>73.71999999999997</c:v>
                </c:pt>
                <c:pt idx="57">
                  <c:v>79.149999999999977</c:v>
                </c:pt>
                <c:pt idx="58">
                  <c:v>88.199999999999989</c:v>
                </c:pt>
                <c:pt idx="59">
                  <c:v>59.240000000000009</c:v>
                </c:pt>
                <c:pt idx="60">
                  <c:v>30.069999999999993</c:v>
                </c:pt>
                <c:pt idx="61">
                  <c:v>24.879999999999995</c:v>
                </c:pt>
                <c:pt idx="62">
                  <c:v>17.95999999999998</c:v>
                </c:pt>
                <c:pt idx="63">
                  <c:v>40.449999999999989</c:v>
                </c:pt>
                <c:pt idx="64">
                  <c:v>40.449999999999989</c:v>
                </c:pt>
                <c:pt idx="65">
                  <c:v>54.289999999999964</c:v>
                </c:pt>
                <c:pt idx="66">
                  <c:v>66.399999999999977</c:v>
                </c:pt>
                <c:pt idx="67">
                  <c:v>69.860000000000014</c:v>
                </c:pt>
                <c:pt idx="68">
                  <c:v>76.78000000000003</c:v>
                </c:pt>
                <c:pt idx="69">
                  <c:v>81.96999999999997</c:v>
                </c:pt>
                <c:pt idx="70">
                  <c:v>78.509999999999991</c:v>
                </c:pt>
                <c:pt idx="71">
                  <c:v>69.860000000000014</c:v>
                </c:pt>
                <c:pt idx="72">
                  <c:v>27.379999999999995</c:v>
                </c:pt>
                <c:pt idx="73">
                  <c:v>85.480000000000018</c:v>
                </c:pt>
                <c:pt idx="74">
                  <c:v>153.53999999999996</c:v>
                </c:pt>
                <c:pt idx="75">
                  <c:v>185.07999999999998</c:v>
                </c:pt>
                <c:pt idx="76">
                  <c:v>186.73999999999995</c:v>
                </c:pt>
                <c:pt idx="77">
                  <c:v>256.45999999999998</c:v>
                </c:pt>
                <c:pt idx="78">
                  <c:v>236.53999999999991</c:v>
                </c:pt>
                <c:pt idx="79">
                  <c:v>244.83999999999997</c:v>
                </c:pt>
                <c:pt idx="80">
                  <c:v>268.08</c:v>
                </c:pt>
                <c:pt idx="81">
                  <c:v>253.13999999999993</c:v>
                </c:pt>
                <c:pt idx="82">
                  <c:v>228.23999999999995</c:v>
                </c:pt>
                <c:pt idx="83">
                  <c:v>223.25999999999993</c:v>
                </c:pt>
                <c:pt idx="84">
                  <c:v>213.57000000000005</c:v>
                </c:pt>
                <c:pt idx="85">
                  <c:v>216.99</c:v>
                </c:pt>
                <c:pt idx="86">
                  <c:v>247.76999999999998</c:v>
                </c:pt>
                <c:pt idx="87">
                  <c:v>300.78000000000009</c:v>
                </c:pt>
                <c:pt idx="88">
                  <c:v>338.4</c:v>
                </c:pt>
                <c:pt idx="89">
                  <c:v>430.74</c:v>
                </c:pt>
                <c:pt idx="90">
                  <c:v>449.55000000000007</c:v>
                </c:pt>
                <c:pt idx="91">
                  <c:v>517.94999999999993</c:v>
                </c:pt>
                <c:pt idx="92">
                  <c:v>528.21</c:v>
                </c:pt>
                <c:pt idx="93">
                  <c:v>586.35</c:v>
                </c:pt>
                <c:pt idx="94">
                  <c:v>557.28000000000009</c:v>
                </c:pt>
                <c:pt idx="95">
                  <c:v>574.38</c:v>
                </c:pt>
                <c:pt idx="96">
                  <c:v>479.45</c:v>
                </c:pt>
                <c:pt idx="97">
                  <c:v>363.17</c:v>
                </c:pt>
                <c:pt idx="98">
                  <c:v>340.93999999999988</c:v>
                </c:pt>
                <c:pt idx="99">
                  <c:v>316.99999999999994</c:v>
                </c:pt>
                <c:pt idx="100">
                  <c:v>356.3300000000001</c:v>
                </c:pt>
                <c:pt idx="101">
                  <c:v>274.24999999999994</c:v>
                </c:pt>
                <c:pt idx="102">
                  <c:v>277.67</c:v>
                </c:pt>
                <c:pt idx="103">
                  <c:v>269.11999999999995</c:v>
                </c:pt>
                <c:pt idx="104">
                  <c:v>291.34999999999985</c:v>
                </c:pt>
                <c:pt idx="105">
                  <c:v>287.93</c:v>
                </c:pt>
                <c:pt idx="106">
                  <c:v>221.23999999999995</c:v>
                </c:pt>
                <c:pt idx="107">
                  <c:v>161.38999999999993</c:v>
                </c:pt>
                <c:pt idx="108">
                  <c:v>47.827499999999986</c:v>
                </c:pt>
                <c:pt idx="109">
                  <c:v>129.72749999999996</c:v>
                </c:pt>
                <c:pt idx="110">
                  <c:v>137.00750000000005</c:v>
                </c:pt>
                <c:pt idx="111">
                  <c:v>129.72749999999996</c:v>
                </c:pt>
                <c:pt idx="112">
                  <c:v>144.28749999999991</c:v>
                </c:pt>
                <c:pt idx="113">
                  <c:v>126.08749999999998</c:v>
                </c:pt>
                <c:pt idx="114">
                  <c:v>116.98749999999995</c:v>
                </c:pt>
                <c:pt idx="115">
                  <c:v>89.6875</c:v>
                </c:pt>
                <c:pt idx="116">
                  <c:v>100.60749999999996</c:v>
                </c:pt>
                <c:pt idx="117">
                  <c:v>82.407499999999914</c:v>
                </c:pt>
                <c:pt idx="118">
                  <c:v>96.967499999999973</c:v>
                </c:pt>
                <c:pt idx="119">
                  <c:v>116.98749999999995</c:v>
                </c:pt>
                <c:pt idx="120">
                  <c:v>246.505</c:v>
                </c:pt>
                <c:pt idx="121">
                  <c:v>291.05500000000006</c:v>
                </c:pt>
                <c:pt idx="122">
                  <c:v>345.50500000000011</c:v>
                </c:pt>
                <c:pt idx="123">
                  <c:v>385.1049999999999</c:v>
                </c:pt>
                <c:pt idx="124">
                  <c:v>421.40500000000009</c:v>
                </c:pt>
                <c:pt idx="125">
                  <c:v>507.20500000000004</c:v>
                </c:pt>
                <c:pt idx="126">
                  <c:v>462.65500000000009</c:v>
                </c:pt>
                <c:pt idx="127">
                  <c:v>607.85500000000002</c:v>
                </c:pt>
                <c:pt idx="128">
                  <c:v>616.10500000000002</c:v>
                </c:pt>
                <c:pt idx="129">
                  <c:v>624.35500000000002</c:v>
                </c:pt>
                <c:pt idx="130">
                  <c:v>606.20499999999993</c:v>
                </c:pt>
                <c:pt idx="131">
                  <c:v>713.45499999999993</c:v>
                </c:pt>
                <c:pt idx="132">
                  <c:v>662.12499999999989</c:v>
                </c:pt>
                <c:pt idx="133">
                  <c:v>493.56500000000005</c:v>
                </c:pt>
                <c:pt idx="134">
                  <c:v>510.76499999999999</c:v>
                </c:pt>
                <c:pt idx="135">
                  <c:v>515.92500000000007</c:v>
                </c:pt>
                <c:pt idx="136">
                  <c:v>552.04499999999996</c:v>
                </c:pt>
                <c:pt idx="137">
                  <c:v>589.88499999999988</c:v>
                </c:pt>
                <c:pt idx="138">
                  <c:v>593.32500000000016</c:v>
                </c:pt>
                <c:pt idx="139">
                  <c:v>593.32500000000016</c:v>
                </c:pt>
                <c:pt idx="140">
                  <c:v>607.08499999999992</c:v>
                </c:pt>
                <c:pt idx="141">
                  <c:v>617.40500000000009</c:v>
                </c:pt>
                <c:pt idx="142">
                  <c:v>755.005</c:v>
                </c:pt>
                <c:pt idx="143">
                  <c:v>878.84499999999991</c:v>
                </c:pt>
                <c:pt idx="144">
                  <c:v>427.92750000000001</c:v>
                </c:pt>
                <c:pt idx="145">
                  <c:v>425.18750000000011</c:v>
                </c:pt>
                <c:pt idx="146">
                  <c:v>453.9575000000001</c:v>
                </c:pt>
                <c:pt idx="147">
                  <c:v>438.88750000000005</c:v>
                </c:pt>
                <c:pt idx="148">
                  <c:v>458.0675</c:v>
                </c:pt>
                <c:pt idx="149">
                  <c:v>451.21750000000009</c:v>
                </c:pt>
                <c:pt idx="150">
                  <c:v>467.65750000000003</c:v>
                </c:pt>
                <c:pt idx="151">
                  <c:v>463.54750000000001</c:v>
                </c:pt>
                <c:pt idx="152">
                  <c:v>456.6975000000001</c:v>
                </c:pt>
                <c:pt idx="153">
                  <c:v>462.17750000000001</c:v>
                </c:pt>
                <c:pt idx="154">
                  <c:v>437.51750000000015</c:v>
                </c:pt>
                <c:pt idx="155">
                  <c:v>356.68750000000011</c:v>
                </c:pt>
                <c:pt idx="156">
                  <c:v>405.97400000000005</c:v>
                </c:pt>
                <c:pt idx="157">
                  <c:v>238.69399999999996</c:v>
                </c:pt>
                <c:pt idx="158">
                  <c:v>204.25400000000002</c:v>
                </c:pt>
                <c:pt idx="159">
                  <c:v>186.21400000000006</c:v>
                </c:pt>
                <c:pt idx="160">
                  <c:v>204.25400000000002</c:v>
                </c:pt>
                <c:pt idx="161">
                  <c:v>204.25400000000002</c:v>
                </c:pt>
                <c:pt idx="162">
                  <c:v>223.93399999999997</c:v>
                </c:pt>
                <c:pt idx="163">
                  <c:v>258.37400000000002</c:v>
                </c:pt>
                <c:pt idx="164">
                  <c:v>250.17399999999998</c:v>
                </c:pt>
                <c:pt idx="165">
                  <c:v>214.09400000000005</c:v>
                </c:pt>
                <c:pt idx="166">
                  <c:v>143.57399999999996</c:v>
                </c:pt>
                <c:pt idx="167">
                  <c:v>69.774000000000001</c:v>
                </c:pt>
                <c:pt idx="168">
                  <c:v>142.5575</c:v>
                </c:pt>
                <c:pt idx="169">
                  <c:v>162.13750000000005</c:v>
                </c:pt>
                <c:pt idx="170">
                  <c:v>163.91750000000002</c:v>
                </c:pt>
                <c:pt idx="171">
                  <c:v>192.39750000000004</c:v>
                </c:pt>
                <c:pt idx="172">
                  <c:v>204.85749999999996</c:v>
                </c:pt>
                <c:pt idx="173">
                  <c:v>194.17750000000001</c:v>
                </c:pt>
                <c:pt idx="174">
                  <c:v>199.51750000000004</c:v>
                </c:pt>
                <c:pt idx="175">
                  <c:v>183.49750000000006</c:v>
                </c:pt>
                <c:pt idx="176">
                  <c:v>160.35749999999996</c:v>
                </c:pt>
                <c:pt idx="177">
                  <c:v>155.01750000000004</c:v>
                </c:pt>
                <c:pt idx="178">
                  <c:v>190.61749999999995</c:v>
                </c:pt>
                <c:pt idx="179">
                  <c:v>171.03750000000002</c:v>
                </c:pt>
                <c:pt idx="180">
                  <c:v>179.77999999999997</c:v>
                </c:pt>
                <c:pt idx="181">
                  <c:v>181.70000000000005</c:v>
                </c:pt>
                <c:pt idx="182">
                  <c:v>172.10000000000002</c:v>
                </c:pt>
                <c:pt idx="183">
                  <c:v>172.10000000000002</c:v>
                </c:pt>
                <c:pt idx="184">
                  <c:v>175.93999999999994</c:v>
                </c:pt>
                <c:pt idx="185">
                  <c:v>162.5</c:v>
                </c:pt>
                <c:pt idx="186">
                  <c:v>158.65999999999997</c:v>
                </c:pt>
                <c:pt idx="187">
                  <c:v>170.18000000000006</c:v>
                </c:pt>
                <c:pt idx="188">
                  <c:v>185.54000000000008</c:v>
                </c:pt>
                <c:pt idx="189">
                  <c:v>214.34000000000003</c:v>
                </c:pt>
                <c:pt idx="190">
                  <c:v>175.93999999999994</c:v>
                </c:pt>
                <c:pt idx="191">
                  <c:v>85.700000000000045</c:v>
                </c:pt>
                <c:pt idx="192">
                  <c:v>118.88200000000006</c:v>
                </c:pt>
                <c:pt idx="193">
                  <c:v>163.54200000000003</c:v>
                </c:pt>
                <c:pt idx="194">
                  <c:v>143.24200000000008</c:v>
                </c:pt>
                <c:pt idx="195">
                  <c:v>157.45200000000011</c:v>
                </c:pt>
                <c:pt idx="196">
                  <c:v>171.66200000000003</c:v>
                </c:pt>
                <c:pt idx="197">
                  <c:v>181.81200000000013</c:v>
                </c:pt>
                <c:pt idx="198">
                  <c:v>189.93200000000013</c:v>
                </c:pt>
                <c:pt idx="199">
                  <c:v>171.66200000000003</c:v>
                </c:pt>
                <c:pt idx="200">
                  <c:v>181.81200000000013</c:v>
                </c:pt>
                <c:pt idx="201">
                  <c:v>173.69200000000012</c:v>
                </c:pt>
                <c:pt idx="202">
                  <c:v>183.84199999999998</c:v>
                </c:pt>
                <c:pt idx="203">
                  <c:v>141.21199999999999</c:v>
                </c:pt>
                <c:pt idx="204">
                  <c:v>166.04499999999996</c:v>
                </c:pt>
                <c:pt idx="205">
                  <c:v>170.08500000000004</c:v>
                </c:pt>
                <c:pt idx="206">
                  <c:v>151.90499999999997</c:v>
                </c:pt>
                <c:pt idx="207">
                  <c:v>164.02500000000009</c:v>
                </c:pt>
                <c:pt idx="208">
                  <c:v>172.10500000000002</c:v>
                </c:pt>
                <c:pt idx="209">
                  <c:v>190.28499999999997</c:v>
                </c:pt>
                <c:pt idx="210">
                  <c:v>210.48500000000001</c:v>
                </c:pt>
                <c:pt idx="211">
                  <c:v>228.66499999999996</c:v>
                </c:pt>
                <c:pt idx="212">
                  <c:v>238.76499999999999</c:v>
                </c:pt>
                <c:pt idx="213">
                  <c:v>232.70500000000004</c:v>
                </c:pt>
                <c:pt idx="214">
                  <c:v>206.44500000000005</c:v>
                </c:pt>
                <c:pt idx="215">
                  <c:v>178.16499999999996</c:v>
                </c:pt>
                <c:pt idx="216">
                  <c:v>174.31000000000006</c:v>
                </c:pt>
                <c:pt idx="217">
                  <c:v>195.87</c:v>
                </c:pt>
                <c:pt idx="218">
                  <c:v>195.87</c:v>
                </c:pt>
                <c:pt idx="219">
                  <c:v>219.39</c:v>
                </c:pt>
                <c:pt idx="220">
                  <c:v>219.39</c:v>
                </c:pt>
                <c:pt idx="221">
                  <c:v>223.31000000000006</c:v>
                </c:pt>
                <c:pt idx="222">
                  <c:v>229.18999999999994</c:v>
                </c:pt>
                <c:pt idx="223">
                  <c:v>217.42999999999995</c:v>
                </c:pt>
                <c:pt idx="224">
                  <c:v>233.11</c:v>
                </c:pt>
                <c:pt idx="225">
                  <c:v>303.67000000000007</c:v>
                </c:pt>
                <c:pt idx="226">
                  <c:v>335.03000000000009</c:v>
                </c:pt>
                <c:pt idx="227">
                  <c:v>295.83000000000004</c:v>
                </c:pt>
                <c:pt idx="228">
                  <c:v>297.86200000000008</c:v>
                </c:pt>
                <c:pt idx="229">
                  <c:v>311.72199999999998</c:v>
                </c:pt>
                <c:pt idx="230">
                  <c:v>282.02200000000005</c:v>
                </c:pt>
                <c:pt idx="231">
                  <c:v>293.90200000000004</c:v>
                </c:pt>
                <c:pt idx="232">
                  <c:v>309.74199999999996</c:v>
                </c:pt>
                <c:pt idx="233">
                  <c:v>301.82200000000012</c:v>
                </c:pt>
                <c:pt idx="234">
                  <c:v>282.02200000000005</c:v>
                </c:pt>
                <c:pt idx="235">
                  <c:v>210.74199999999996</c:v>
                </c:pt>
                <c:pt idx="236">
                  <c:v>179.06200000000001</c:v>
                </c:pt>
                <c:pt idx="237">
                  <c:v>177.08199999999999</c:v>
                </c:pt>
                <c:pt idx="238">
                  <c:v>183.02200000000005</c:v>
                </c:pt>
                <c:pt idx="239">
                  <c:v>171.14200000000005</c:v>
                </c:pt>
                <c:pt idx="240">
                  <c:v>153.84299999999996</c:v>
                </c:pt>
                <c:pt idx="241">
                  <c:v>192.78300000000002</c:v>
                </c:pt>
                <c:pt idx="242">
                  <c:v>229.95299999999997</c:v>
                </c:pt>
                <c:pt idx="243">
                  <c:v>270.66300000000001</c:v>
                </c:pt>
                <c:pt idx="244">
                  <c:v>332.61300000000006</c:v>
                </c:pt>
                <c:pt idx="245">
                  <c:v>415.803</c:v>
                </c:pt>
                <c:pt idx="246">
                  <c:v>419.34299999999996</c:v>
                </c:pt>
                <c:pt idx="247">
                  <c:v>500.76299999999992</c:v>
                </c:pt>
                <c:pt idx="248">
                  <c:v>621.12299999999993</c:v>
                </c:pt>
                <c:pt idx="249">
                  <c:v>649.4430000000001</c:v>
                </c:pt>
                <c:pt idx="250">
                  <c:v>654.75300000000004</c:v>
                </c:pt>
                <c:pt idx="251">
                  <c:v>683.07299999999998</c:v>
                </c:pt>
                <c:pt idx="252">
                  <c:v>621.09999999999991</c:v>
                </c:pt>
                <c:pt idx="253">
                  <c:v>496.65999999999985</c:v>
                </c:pt>
                <c:pt idx="254">
                  <c:v>539.5</c:v>
                </c:pt>
                <c:pt idx="255">
                  <c:v>602.74</c:v>
                </c:pt>
                <c:pt idx="256">
                  <c:v>635.37999999999988</c:v>
                </c:pt>
                <c:pt idx="257">
                  <c:v>719.02</c:v>
                </c:pt>
                <c:pt idx="258">
                  <c:v>816.93999999999983</c:v>
                </c:pt>
                <c:pt idx="259">
                  <c:v>925.06</c:v>
                </c:pt>
                <c:pt idx="260">
                  <c:v>969.93999999999983</c:v>
                </c:pt>
                <c:pt idx="261">
                  <c:v>998.5</c:v>
                </c:pt>
                <c:pt idx="262">
                  <c:v>990.33999999999992</c:v>
                </c:pt>
                <c:pt idx="263">
                  <c:v>982.18000000000006</c:v>
                </c:pt>
                <c:pt idx="264">
                  <c:v>800.57999999999993</c:v>
                </c:pt>
                <c:pt idx="265">
                  <c:v>622.57999999999993</c:v>
                </c:pt>
                <c:pt idx="266">
                  <c:v>616.57999999999993</c:v>
                </c:pt>
                <c:pt idx="267">
                  <c:v>654.57999999999993</c:v>
                </c:pt>
                <c:pt idx="268">
                  <c:v>664.57999999999993</c:v>
                </c:pt>
                <c:pt idx="269">
                  <c:v>682.57999999999993</c:v>
                </c:pt>
                <c:pt idx="270">
                  <c:v>656.57999999999993</c:v>
                </c:pt>
              </c:numCache>
            </c:numRef>
          </c:val>
          <c:smooth val="0"/>
          <c:extLst>
            <c:ext xmlns:c16="http://schemas.microsoft.com/office/drawing/2014/chart" uri="{C3380CC4-5D6E-409C-BE32-E72D297353CC}">
              <c16:uniqueId val="{00000002-5394-4E4F-A1A9-DA99F249AEA4}"/>
            </c:ext>
          </c:extLst>
        </c:ser>
        <c:dLbls>
          <c:showLegendKey val="0"/>
          <c:showVal val="0"/>
          <c:showCatName val="0"/>
          <c:showSerName val="0"/>
          <c:showPercent val="0"/>
          <c:showBubbleSize val="0"/>
        </c:dLbls>
        <c:smooth val="0"/>
        <c:axId val="420400512"/>
        <c:axId val="420403256"/>
      </c:lineChart>
      <c:catAx>
        <c:axId val="42040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400" b="0" i="0" u="none" strike="noStrike" kern="1200" baseline="0">
                <a:solidFill>
                  <a:sysClr val="windowText" lastClr="000000"/>
                </a:solidFill>
                <a:latin typeface="+mn-lt"/>
                <a:ea typeface="+mn-ea"/>
                <a:cs typeface="+mn-cs"/>
              </a:defRPr>
            </a:pPr>
            <a:endParaRPr lang="en-US"/>
          </a:p>
        </c:txPr>
        <c:crossAx val="420403256"/>
        <c:crosses val="autoZero"/>
        <c:auto val="1"/>
        <c:lblAlgn val="ctr"/>
        <c:lblOffset val="100"/>
        <c:tickLblSkip val="12"/>
        <c:noMultiLvlLbl val="0"/>
      </c:catAx>
      <c:valAx>
        <c:axId val="420403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r>
                  <a:rPr lang="en-US" sz="1800" baseline="0">
                    <a:solidFill>
                      <a:sysClr val="windowText" lastClr="000000"/>
                    </a:solidFill>
                  </a:rPr>
                  <a:t>$ per acre</a:t>
                </a:r>
              </a:p>
              <a:p>
                <a:pPr>
                  <a:defRPr sz="1800">
                    <a:solidFill>
                      <a:sysClr val="windowText" lastClr="000000"/>
                    </a:solidFill>
                  </a:defRPr>
                </a:pPr>
                <a:endParaRPr lang="en-US" sz="1800">
                  <a:solidFill>
                    <a:sysClr val="windowText" lastClr="000000"/>
                  </a:solidFill>
                </a:endParaRPr>
              </a:p>
            </c:rich>
          </c:tx>
          <c:layout>
            <c:manualLayout>
              <c:xMode val="edge"/>
              <c:yMode val="edge"/>
              <c:x val="2.5877401835502399E-3"/>
              <c:y val="0.39086521264488"/>
            </c:manualLayout>
          </c:layout>
          <c:overlay val="0"/>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420400512"/>
        <c:crossesAt val="1"/>
        <c:crossBetween val="between"/>
      </c:valAx>
      <c:spPr>
        <a:noFill/>
        <a:ln>
          <a:noFill/>
        </a:ln>
        <a:effectLst/>
      </c:spPr>
    </c:plotArea>
    <c:legend>
      <c:legendPos val="b"/>
      <c:layout>
        <c:manualLayout>
          <c:xMode val="edge"/>
          <c:yMode val="edge"/>
          <c:x val="0.324529500130812"/>
          <c:y val="0.92028201956870503"/>
          <c:w val="0.407211096201399"/>
          <c:h val="7.19419306645767E-2"/>
        </c:manualLayout>
      </c:layout>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rotection>
    <c:chartObject val="0"/>
    <c:data val="0"/>
    <c:formatting val="0"/>
    <c:selection val="0"/>
    <c:userInterface val="0"/>
  </c:protection>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2000" b="1" baseline="0">
                <a:solidFill>
                  <a:sysClr val="windowText" lastClr="000000"/>
                </a:solidFill>
              </a:rPr>
              <a:t>Tenant Farmer Net Returns per Acre</a:t>
            </a:r>
          </a:p>
          <a:p>
            <a:pPr>
              <a:defRPr>
                <a:solidFill>
                  <a:sysClr val="windowText" lastClr="000000"/>
                </a:solidFill>
              </a:defRPr>
            </a:pPr>
            <a:r>
              <a:rPr lang="en-US" sz="1600" baseline="0">
                <a:solidFill>
                  <a:sysClr val="windowText" lastClr="000000"/>
                </a:solidFill>
              </a:rPr>
              <a:t>(per marketing year month)</a:t>
            </a:r>
            <a:endParaRPr lang="en-US" sz="1600">
              <a:solidFill>
                <a:sysClr val="windowText" lastClr="000000"/>
              </a:solidFill>
            </a:endParaRPr>
          </a:p>
        </c:rich>
      </c:tx>
      <c:layout>
        <c:manualLayout>
          <c:xMode val="edge"/>
          <c:yMode val="edge"/>
          <c:x val="0.2834287638935670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13143930762674"/>
          <c:y val="0.15823524949554699"/>
          <c:w val="0.82347657206032499"/>
          <c:h val="0.62467701840535905"/>
        </c:manualLayout>
      </c:layout>
      <c:lineChart>
        <c:grouping val="standard"/>
        <c:varyColors val="0"/>
        <c:ser>
          <c:idx val="0"/>
          <c:order val="0"/>
          <c:tx>
            <c:v>Income</c:v>
          </c:tx>
          <c:spPr>
            <a:ln w="28575" cap="rnd">
              <a:solidFill>
                <a:schemeClr val="accent1"/>
              </a:solidFill>
              <a:round/>
            </a:ln>
            <a:effectLst/>
          </c:spPr>
          <c:marker>
            <c:symbol val="none"/>
          </c:marker>
          <c:cat>
            <c:strRef>
              <c:f>'Monthly Profitability'!$B$6:$B$281</c:f>
              <c:strCache>
                <c:ptCount val="276"/>
                <c:pt idx="0">
                  <c:v>Sept. 2000</c:v>
                </c:pt>
                <c:pt idx="1">
                  <c:v>Oct.</c:v>
                </c:pt>
                <c:pt idx="2">
                  <c:v>Nov.</c:v>
                </c:pt>
                <c:pt idx="3">
                  <c:v>Dec.</c:v>
                </c:pt>
                <c:pt idx="4">
                  <c:v>Jan. 2001</c:v>
                </c:pt>
                <c:pt idx="5">
                  <c:v>Feb.</c:v>
                </c:pt>
                <c:pt idx="6">
                  <c:v>March</c:v>
                </c:pt>
                <c:pt idx="7">
                  <c:v>April</c:v>
                </c:pt>
                <c:pt idx="8">
                  <c:v>May</c:v>
                </c:pt>
                <c:pt idx="9">
                  <c:v>June</c:v>
                </c:pt>
                <c:pt idx="10">
                  <c:v>July</c:v>
                </c:pt>
                <c:pt idx="11">
                  <c:v>Aug. 2001</c:v>
                </c:pt>
                <c:pt idx="12">
                  <c:v>Sept. 2001</c:v>
                </c:pt>
                <c:pt idx="13">
                  <c:v>Oct.</c:v>
                </c:pt>
                <c:pt idx="14">
                  <c:v>Nov.</c:v>
                </c:pt>
                <c:pt idx="15">
                  <c:v>Dec.</c:v>
                </c:pt>
                <c:pt idx="16">
                  <c:v>Jan. 2002</c:v>
                </c:pt>
                <c:pt idx="17">
                  <c:v>Feb.</c:v>
                </c:pt>
                <c:pt idx="18">
                  <c:v>March</c:v>
                </c:pt>
                <c:pt idx="19">
                  <c:v>April</c:v>
                </c:pt>
                <c:pt idx="20">
                  <c:v>May</c:v>
                </c:pt>
                <c:pt idx="21">
                  <c:v>June</c:v>
                </c:pt>
                <c:pt idx="22">
                  <c:v>July</c:v>
                </c:pt>
                <c:pt idx="23">
                  <c:v>Aug. 2002</c:v>
                </c:pt>
                <c:pt idx="24">
                  <c:v>Sept. 2002</c:v>
                </c:pt>
                <c:pt idx="25">
                  <c:v>Oct.</c:v>
                </c:pt>
                <c:pt idx="26">
                  <c:v>Nov.</c:v>
                </c:pt>
                <c:pt idx="27">
                  <c:v>Dec.</c:v>
                </c:pt>
                <c:pt idx="28">
                  <c:v>Jan. 2003</c:v>
                </c:pt>
                <c:pt idx="29">
                  <c:v>Feb.</c:v>
                </c:pt>
                <c:pt idx="30">
                  <c:v>March</c:v>
                </c:pt>
                <c:pt idx="31">
                  <c:v>April</c:v>
                </c:pt>
                <c:pt idx="32">
                  <c:v>May</c:v>
                </c:pt>
                <c:pt idx="33">
                  <c:v>June</c:v>
                </c:pt>
                <c:pt idx="34">
                  <c:v>July</c:v>
                </c:pt>
                <c:pt idx="35">
                  <c:v>Aug. 2003</c:v>
                </c:pt>
                <c:pt idx="36">
                  <c:v>Sept. 2003</c:v>
                </c:pt>
                <c:pt idx="37">
                  <c:v>Oct.</c:v>
                </c:pt>
                <c:pt idx="38">
                  <c:v>Nov.</c:v>
                </c:pt>
                <c:pt idx="39">
                  <c:v>Dec.</c:v>
                </c:pt>
                <c:pt idx="40">
                  <c:v>Jan. 2004</c:v>
                </c:pt>
                <c:pt idx="41">
                  <c:v>Feb.</c:v>
                </c:pt>
                <c:pt idx="42">
                  <c:v>March</c:v>
                </c:pt>
                <c:pt idx="43">
                  <c:v>April</c:v>
                </c:pt>
                <c:pt idx="44">
                  <c:v>May</c:v>
                </c:pt>
                <c:pt idx="45">
                  <c:v>June</c:v>
                </c:pt>
                <c:pt idx="46">
                  <c:v>July</c:v>
                </c:pt>
                <c:pt idx="47">
                  <c:v>Aug. 2004</c:v>
                </c:pt>
                <c:pt idx="48">
                  <c:v>Sept. 2004</c:v>
                </c:pt>
                <c:pt idx="49">
                  <c:v>Oct.</c:v>
                </c:pt>
                <c:pt idx="50">
                  <c:v>Nov.</c:v>
                </c:pt>
                <c:pt idx="51">
                  <c:v>Dec.</c:v>
                </c:pt>
                <c:pt idx="52">
                  <c:v>Jan. 2005</c:v>
                </c:pt>
                <c:pt idx="53">
                  <c:v>Feb.</c:v>
                </c:pt>
                <c:pt idx="54">
                  <c:v>March</c:v>
                </c:pt>
                <c:pt idx="55">
                  <c:v>April</c:v>
                </c:pt>
                <c:pt idx="56">
                  <c:v>May</c:v>
                </c:pt>
                <c:pt idx="57">
                  <c:v>June</c:v>
                </c:pt>
                <c:pt idx="58">
                  <c:v>July</c:v>
                </c:pt>
                <c:pt idx="59">
                  <c:v>Aug. 2005</c:v>
                </c:pt>
                <c:pt idx="60">
                  <c:v>Sept. 2005</c:v>
                </c:pt>
                <c:pt idx="61">
                  <c:v>Oct.</c:v>
                </c:pt>
                <c:pt idx="62">
                  <c:v>Nov.</c:v>
                </c:pt>
                <c:pt idx="63">
                  <c:v>Dec.</c:v>
                </c:pt>
                <c:pt idx="64">
                  <c:v>Jan. 2006</c:v>
                </c:pt>
                <c:pt idx="65">
                  <c:v>Feb.</c:v>
                </c:pt>
                <c:pt idx="66">
                  <c:v>March</c:v>
                </c:pt>
                <c:pt idx="67">
                  <c:v>April</c:v>
                </c:pt>
                <c:pt idx="68">
                  <c:v>May</c:v>
                </c:pt>
                <c:pt idx="69">
                  <c:v>June</c:v>
                </c:pt>
                <c:pt idx="70">
                  <c:v>July</c:v>
                </c:pt>
                <c:pt idx="71">
                  <c:v>Aug. 2006</c:v>
                </c:pt>
                <c:pt idx="72">
                  <c:v>Sept. 2006</c:v>
                </c:pt>
                <c:pt idx="73">
                  <c:v>Oct.</c:v>
                </c:pt>
                <c:pt idx="74">
                  <c:v>Nov.</c:v>
                </c:pt>
                <c:pt idx="75">
                  <c:v>Dec.</c:v>
                </c:pt>
                <c:pt idx="76">
                  <c:v>Jan. 2007</c:v>
                </c:pt>
                <c:pt idx="77">
                  <c:v>Feb.</c:v>
                </c:pt>
                <c:pt idx="78">
                  <c:v>March</c:v>
                </c:pt>
                <c:pt idx="79">
                  <c:v>April</c:v>
                </c:pt>
                <c:pt idx="80">
                  <c:v>May</c:v>
                </c:pt>
                <c:pt idx="81">
                  <c:v>June</c:v>
                </c:pt>
                <c:pt idx="82">
                  <c:v>July</c:v>
                </c:pt>
                <c:pt idx="83">
                  <c:v>Aug. 2007</c:v>
                </c:pt>
                <c:pt idx="84">
                  <c:v>Sept. 2007</c:v>
                </c:pt>
                <c:pt idx="85">
                  <c:v>Oct.</c:v>
                </c:pt>
                <c:pt idx="86">
                  <c:v>Nov.</c:v>
                </c:pt>
                <c:pt idx="87">
                  <c:v>Dec.</c:v>
                </c:pt>
                <c:pt idx="88">
                  <c:v>Jan. 2008</c:v>
                </c:pt>
                <c:pt idx="89">
                  <c:v>Feb.</c:v>
                </c:pt>
                <c:pt idx="90">
                  <c:v>March</c:v>
                </c:pt>
                <c:pt idx="91">
                  <c:v>April</c:v>
                </c:pt>
                <c:pt idx="92">
                  <c:v>May</c:v>
                </c:pt>
                <c:pt idx="93">
                  <c:v>June</c:v>
                </c:pt>
                <c:pt idx="94">
                  <c:v>July</c:v>
                </c:pt>
                <c:pt idx="95">
                  <c:v>Aug. 2008</c:v>
                </c:pt>
                <c:pt idx="96">
                  <c:v>Sept. 2008</c:v>
                </c:pt>
                <c:pt idx="97">
                  <c:v>Oct.</c:v>
                </c:pt>
                <c:pt idx="98">
                  <c:v>Nov.</c:v>
                </c:pt>
                <c:pt idx="99">
                  <c:v>Dec.</c:v>
                </c:pt>
                <c:pt idx="100">
                  <c:v>Jan. 2009</c:v>
                </c:pt>
                <c:pt idx="101">
                  <c:v>Feb.</c:v>
                </c:pt>
                <c:pt idx="102">
                  <c:v>March</c:v>
                </c:pt>
                <c:pt idx="103">
                  <c:v>April</c:v>
                </c:pt>
                <c:pt idx="104">
                  <c:v>May</c:v>
                </c:pt>
                <c:pt idx="105">
                  <c:v>June</c:v>
                </c:pt>
                <c:pt idx="106">
                  <c:v>July</c:v>
                </c:pt>
                <c:pt idx="107">
                  <c:v>Aug. 2009</c:v>
                </c:pt>
                <c:pt idx="108">
                  <c:v>Sept. 2009</c:v>
                </c:pt>
                <c:pt idx="109">
                  <c:v>Oct.</c:v>
                </c:pt>
                <c:pt idx="110">
                  <c:v>Nov.</c:v>
                </c:pt>
                <c:pt idx="111">
                  <c:v>Dec.</c:v>
                </c:pt>
                <c:pt idx="112">
                  <c:v>Jan. 2010</c:v>
                </c:pt>
                <c:pt idx="113">
                  <c:v>Feb.</c:v>
                </c:pt>
                <c:pt idx="114">
                  <c:v>March</c:v>
                </c:pt>
                <c:pt idx="115">
                  <c:v>April</c:v>
                </c:pt>
                <c:pt idx="116">
                  <c:v>May</c:v>
                </c:pt>
                <c:pt idx="117">
                  <c:v>June</c:v>
                </c:pt>
                <c:pt idx="118">
                  <c:v>July</c:v>
                </c:pt>
                <c:pt idx="119">
                  <c:v>Aug. 2010</c:v>
                </c:pt>
                <c:pt idx="120">
                  <c:v>Sept. 2010</c:v>
                </c:pt>
                <c:pt idx="121">
                  <c:v>Oct.</c:v>
                </c:pt>
                <c:pt idx="122">
                  <c:v>Nov.</c:v>
                </c:pt>
                <c:pt idx="123">
                  <c:v>Dec.</c:v>
                </c:pt>
                <c:pt idx="124">
                  <c:v>Jan. 2011</c:v>
                </c:pt>
                <c:pt idx="125">
                  <c:v>Feb.</c:v>
                </c:pt>
                <c:pt idx="126">
                  <c:v>March</c:v>
                </c:pt>
                <c:pt idx="127">
                  <c:v>April</c:v>
                </c:pt>
                <c:pt idx="128">
                  <c:v>May</c:v>
                </c:pt>
                <c:pt idx="129">
                  <c:v>June</c:v>
                </c:pt>
                <c:pt idx="130">
                  <c:v>July</c:v>
                </c:pt>
                <c:pt idx="131">
                  <c:v>Aug. 2011</c:v>
                </c:pt>
                <c:pt idx="132">
                  <c:v>Sept. 2011</c:v>
                </c:pt>
                <c:pt idx="133">
                  <c:v>Oct.</c:v>
                </c:pt>
                <c:pt idx="134">
                  <c:v>Nov.</c:v>
                </c:pt>
                <c:pt idx="135">
                  <c:v>Dec.</c:v>
                </c:pt>
                <c:pt idx="136">
                  <c:v>Jan. 2012</c:v>
                </c:pt>
                <c:pt idx="137">
                  <c:v>Feb.</c:v>
                </c:pt>
                <c:pt idx="138">
                  <c:v>March</c:v>
                </c:pt>
                <c:pt idx="139">
                  <c:v>April</c:v>
                </c:pt>
                <c:pt idx="140">
                  <c:v>May</c:v>
                </c:pt>
                <c:pt idx="141">
                  <c:v>June</c:v>
                </c:pt>
                <c:pt idx="142">
                  <c:v>July</c:v>
                </c:pt>
                <c:pt idx="143">
                  <c:v>Aug. 2012</c:v>
                </c:pt>
                <c:pt idx="144">
                  <c:v>Sept. 2012</c:v>
                </c:pt>
                <c:pt idx="145">
                  <c:v>Oct.</c:v>
                </c:pt>
                <c:pt idx="146">
                  <c:v>Nov.</c:v>
                </c:pt>
                <c:pt idx="147">
                  <c:v>Dec.</c:v>
                </c:pt>
                <c:pt idx="148">
                  <c:v>Jan. 2013</c:v>
                </c:pt>
                <c:pt idx="149">
                  <c:v>Feb.</c:v>
                </c:pt>
                <c:pt idx="150">
                  <c:v>March</c:v>
                </c:pt>
                <c:pt idx="151">
                  <c:v>April</c:v>
                </c:pt>
                <c:pt idx="152">
                  <c:v>May</c:v>
                </c:pt>
                <c:pt idx="153">
                  <c:v>June</c:v>
                </c:pt>
                <c:pt idx="154">
                  <c:v>July</c:v>
                </c:pt>
                <c:pt idx="155">
                  <c:v>Aug. 2013</c:v>
                </c:pt>
                <c:pt idx="156">
                  <c:v>Sept. 2013</c:v>
                </c:pt>
                <c:pt idx="157">
                  <c:v>Oct.</c:v>
                </c:pt>
                <c:pt idx="158">
                  <c:v>Nov.</c:v>
                </c:pt>
                <c:pt idx="159">
                  <c:v>Dec.</c:v>
                </c:pt>
                <c:pt idx="160">
                  <c:v>Jan. 2014</c:v>
                </c:pt>
                <c:pt idx="161">
                  <c:v>Feb.</c:v>
                </c:pt>
                <c:pt idx="162">
                  <c:v>March</c:v>
                </c:pt>
                <c:pt idx="163">
                  <c:v>April</c:v>
                </c:pt>
                <c:pt idx="164">
                  <c:v>May</c:v>
                </c:pt>
                <c:pt idx="165">
                  <c:v>June</c:v>
                </c:pt>
                <c:pt idx="166">
                  <c:v>July</c:v>
                </c:pt>
                <c:pt idx="167">
                  <c:v>Aug. 2014</c:v>
                </c:pt>
                <c:pt idx="168">
                  <c:v>Sept. 2014</c:v>
                </c:pt>
                <c:pt idx="169">
                  <c:v>Oct.</c:v>
                </c:pt>
                <c:pt idx="170">
                  <c:v>Nov.</c:v>
                </c:pt>
                <c:pt idx="171">
                  <c:v>Dec.</c:v>
                </c:pt>
                <c:pt idx="172">
                  <c:v>Jan. 2015</c:v>
                </c:pt>
                <c:pt idx="173">
                  <c:v>Feb.</c:v>
                </c:pt>
                <c:pt idx="174">
                  <c:v>March</c:v>
                </c:pt>
                <c:pt idx="175">
                  <c:v>April</c:v>
                </c:pt>
                <c:pt idx="176">
                  <c:v>May</c:v>
                </c:pt>
                <c:pt idx="177">
                  <c:v>June</c:v>
                </c:pt>
                <c:pt idx="178">
                  <c:v>July</c:v>
                </c:pt>
                <c:pt idx="179">
                  <c:v>Aug. 2015</c:v>
                </c:pt>
                <c:pt idx="180">
                  <c:v>Sept. 2015</c:v>
                </c:pt>
                <c:pt idx="181">
                  <c:v>Oct.</c:v>
                </c:pt>
                <c:pt idx="182">
                  <c:v>Nov.</c:v>
                </c:pt>
                <c:pt idx="183">
                  <c:v>Dec.</c:v>
                </c:pt>
                <c:pt idx="184">
                  <c:v>Jan. 2016</c:v>
                </c:pt>
                <c:pt idx="185">
                  <c:v>Feb.</c:v>
                </c:pt>
                <c:pt idx="186">
                  <c:v>March</c:v>
                </c:pt>
                <c:pt idx="187">
                  <c:v>April</c:v>
                </c:pt>
                <c:pt idx="188">
                  <c:v>May</c:v>
                </c:pt>
                <c:pt idx="189">
                  <c:v>June</c:v>
                </c:pt>
                <c:pt idx="190">
                  <c:v>July</c:v>
                </c:pt>
                <c:pt idx="191">
                  <c:v>Aug. 2016</c:v>
                </c:pt>
                <c:pt idx="192">
                  <c:v>Sept. 2016</c:v>
                </c:pt>
                <c:pt idx="193">
                  <c:v>Oct.</c:v>
                </c:pt>
                <c:pt idx="194">
                  <c:v>Nov.</c:v>
                </c:pt>
                <c:pt idx="195">
                  <c:v>Dec.</c:v>
                </c:pt>
                <c:pt idx="196">
                  <c:v>Jan. 2017</c:v>
                </c:pt>
                <c:pt idx="197">
                  <c:v>Feb.</c:v>
                </c:pt>
                <c:pt idx="198">
                  <c:v>March</c:v>
                </c:pt>
                <c:pt idx="199">
                  <c:v>April</c:v>
                </c:pt>
                <c:pt idx="200">
                  <c:v>May</c:v>
                </c:pt>
                <c:pt idx="201">
                  <c:v>June</c:v>
                </c:pt>
                <c:pt idx="202">
                  <c:v>July</c:v>
                </c:pt>
                <c:pt idx="203">
                  <c:v>Aug. 2017</c:v>
                </c:pt>
                <c:pt idx="204">
                  <c:v>Sept. 2017</c:v>
                </c:pt>
                <c:pt idx="205">
                  <c:v>Oct.</c:v>
                </c:pt>
                <c:pt idx="206">
                  <c:v>Nov.</c:v>
                </c:pt>
                <c:pt idx="207">
                  <c:v>Dec.</c:v>
                </c:pt>
                <c:pt idx="208">
                  <c:v>Jan. 2018</c:v>
                </c:pt>
                <c:pt idx="209">
                  <c:v>Feb.</c:v>
                </c:pt>
                <c:pt idx="210">
                  <c:v>March</c:v>
                </c:pt>
                <c:pt idx="211">
                  <c:v>April</c:v>
                </c:pt>
                <c:pt idx="212">
                  <c:v>May</c:v>
                </c:pt>
                <c:pt idx="213">
                  <c:v>June</c:v>
                </c:pt>
                <c:pt idx="214">
                  <c:v>July</c:v>
                </c:pt>
                <c:pt idx="215">
                  <c:v>Aug. 2018</c:v>
                </c:pt>
                <c:pt idx="216">
                  <c:v>Sept. 2018</c:v>
                </c:pt>
                <c:pt idx="217">
                  <c:v>Oct.</c:v>
                </c:pt>
                <c:pt idx="218">
                  <c:v>Nov.</c:v>
                </c:pt>
                <c:pt idx="219">
                  <c:v>Dec.</c:v>
                </c:pt>
                <c:pt idx="220">
                  <c:v>Jan. 2019</c:v>
                </c:pt>
                <c:pt idx="221">
                  <c:v>Feb.</c:v>
                </c:pt>
                <c:pt idx="222">
                  <c:v>March</c:v>
                </c:pt>
                <c:pt idx="223">
                  <c:v>April</c:v>
                </c:pt>
                <c:pt idx="224">
                  <c:v>May</c:v>
                </c:pt>
                <c:pt idx="225">
                  <c:v>June</c:v>
                </c:pt>
                <c:pt idx="226">
                  <c:v>July</c:v>
                </c:pt>
                <c:pt idx="227">
                  <c:v>Aug. 2019</c:v>
                </c:pt>
                <c:pt idx="228">
                  <c:v>Sept. 2019</c:v>
                </c:pt>
                <c:pt idx="229">
                  <c:v>Oct.</c:v>
                </c:pt>
                <c:pt idx="230">
                  <c:v>Nov.</c:v>
                </c:pt>
                <c:pt idx="231">
                  <c:v>Dec.</c:v>
                </c:pt>
                <c:pt idx="232">
                  <c:v>Jan. 2020</c:v>
                </c:pt>
                <c:pt idx="233">
                  <c:v>Feb.</c:v>
                </c:pt>
                <c:pt idx="234">
                  <c:v>March</c:v>
                </c:pt>
                <c:pt idx="235">
                  <c:v>April</c:v>
                </c:pt>
                <c:pt idx="236">
                  <c:v>May</c:v>
                </c:pt>
                <c:pt idx="237">
                  <c:v>June</c:v>
                </c:pt>
                <c:pt idx="238">
                  <c:v>July</c:v>
                </c:pt>
                <c:pt idx="239">
                  <c:v>Aug. 2020</c:v>
                </c:pt>
                <c:pt idx="240">
                  <c:v>Sept. 2020</c:v>
                </c:pt>
                <c:pt idx="241">
                  <c:v>Oct.</c:v>
                </c:pt>
                <c:pt idx="242">
                  <c:v>Nov.</c:v>
                </c:pt>
                <c:pt idx="243">
                  <c:v>Dec.</c:v>
                </c:pt>
                <c:pt idx="244">
                  <c:v>Jan. 2021</c:v>
                </c:pt>
                <c:pt idx="245">
                  <c:v>Feb.</c:v>
                </c:pt>
                <c:pt idx="246">
                  <c:v>March</c:v>
                </c:pt>
                <c:pt idx="247">
                  <c:v>April</c:v>
                </c:pt>
                <c:pt idx="248">
                  <c:v>May</c:v>
                </c:pt>
                <c:pt idx="249">
                  <c:v>June</c:v>
                </c:pt>
                <c:pt idx="250">
                  <c:v>July</c:v>
                </c:pt>
                <c:pt idx="251">
                  <c:v>Aug. 2021</c:v>
                </c:pt>
                <c:pt idx="252">
                  <c:v>Sept. 2021</c:v>
                </c:pt>
                <c:pt idx="253">
                  <c:v>Oct.</c:v>
                </c:pt>
                <c:pt idx="254">
                  <c:v>Nov.</c:v>
                </c:pt>
                <c:pt idx="255">
                  <c:v>Dec.</c:v>
                </c:pt>
                <c:pt idx="256">
                  <c:v>Jan. 2022</c:v>
                </c:pt>
                <c:pt idx="257">
                  <c:v>Feb.</c:v>
                </c:pt>
                <c:pt idx="258">
                  <c:v>March</c:v>
                </c:pt>
                <c:pt idx="259">
                  <c:v>April</c:v>
                </c:pt>
                <c:pt idx="260">
                  <c:v>May</c:v>
                </c:pt>
                <c:pt idx="261">
                  <c:v>June</c:v>
                </c:pt>
                <c:pt idx="262">
                  <c:v>July</c:v>
                </c:pt>
                <c:pt idx="263">
                  <c:v>Aug. 2022</c:v>
                </c:pt>
                <c:pt idx="264">
                  <c:v>Sept. 2022</c:v>
                </c:pt>
                <c:pt idx="265">
                  <c:v>Oct.</c:v>
                </c:pt>
                <c:pt idx="266">
                  <c:v>Nov.</c:v>
                </c:pt>
                <c:pt idx="267">
                  <c:v>Dec.</c:v>
                </c:pt>
                <c:pt idx="268">
                  <c:v>Jan. 2023</c:v>
                </c:pt>
                <c:pt idx="269">
                  <c:v>Feb.</c:v>
                </c:pt>
                <c:pt idx="270">
                  <c:v>March</c:v>
                </c:pt>
                <c:pt idx="271">
                  <c:v>April</c:v>
                </c:pt>
                <c:pt idx="272">
                  <c:v>May</c:v>
                </c:pt>
                <c:pt idx="273">
                  <c:v>June</c:v>
                </c:pt>
                <c:pt idx="274">
                  <c:v>July</c:v>
                </c:pt>
                <c:pt idx="275">
                  <c:v>Aug. 2023</c:v>
                </c:pt>
              </c:strCache>
            </c:strRef>
          </c:cat>
          <c:val>
            <c:numRef>
              <c:f>'Monthly Profitability'!$R$6:$R$281</c:f>
              <c:numCache>
                <c:formatCode>_("$"* #,##0_);_("$"* \(#,##0\);_("$"* "-"_);_(@_)</c:formatCode>
                <c:ptCount val="276"/>
                <c:pt idx="0">
                  <c:v>267.14</c:v>
                </c:pt>
                <c:pt idx="1">
                  <c:v>295.94</c:v>
                </c:pt>
                <c:pt idx="2">
                  <c:v>320.41999999999996</c:v>
                </c:pt>
                <c:pt idx="3">
                  <c:v>329.05999999999995</c:v>
                </c:pt>
                <c:pt idx="4">
                  <c:v>324.74</c:v>
                </c:pt>
                <c:pt idx="5">
                  <c:v>326.18</c:v>
                </c:pt>
                <c:pt idx="6">
                  <c:v>327.61999999999995</c:v>
                </c:pt>
                <c:pt idx="7">
                  <c:v>320.41999999999996</c:v>
                </c:pt>
                <c:pt idx="8">
                  <c:v>304.58</c:v>
                </c:pt>
                <c:pt idx="9">
                  <c:v>295.94</c:v>
                </c:pt>
                <c:pt idx="10">
                  <c:v>314.65999999999997</c:v>
                </c:pt>
                <c:pt idx="11">
                  <c:v>320.41999999999996</c:v>
                </c:pt>
                <c:pt idx="12">
                  <c:v>304.26</c:v>
                </c:pt>
                <c:pt idx="13">
                  <c:v>299.88</c:v>
                </c:pt>
                <c:pt idx="14">
                  <c:v>302.8</c:v>
                </c:pt>
                <c:pt idx="15">
                  <c:v>318.86</c:v>
                </c:pt>
                <c:pt idx="16">
                  <c:v>314.47999999999996</c:v>
                </c:pt>
                <c:pt idx="17">
                  <c:v>311.56</c:v>
                </c:pt>
                <c:pt idx="18">
                  <c:v>315.94</c:v>
                </c:pt>
                <c:pt idx="19">
                  <c:v>311.56</c:v>
                </c:pt>
                <c:pt idx="20">
                  <c:v>308.64</c:v>
                </c:pt>
                <c:pt idx="21">
                  <c:v>314.47999999999996</c:v>
                </c:pt>
                <c:pt idx="22">
                  <c:v>336.38</c:v>
                </c:pt>
                <c:pt idx="23">
                  <c:v>371.42</c:v>
                </c:pt>
                <c:pt idx="24">
                  <c:v>421.09000000000003</c:v>
                </c:pt>
                <c:pt idx="25">
                  <c:v>391.75</c:v>
                </c:pt>
                <c:pt idx="26">
                  <c:v>386.86</c:v>
                </c:pt>
                <c:pt idx="27">
                  <c:v>386.86</c:v>
                </c:pt>
                <c:pt idx="28">
                  <c:v>381.96999999999997</c:v>
                </c:pt>
                <c:pt idx="29">
                  <c:v>388.49</c:v>
                </c:pt>
                <c:pt idx="30">
                  <c:v>388.49</c:v>
                </c:pt>
                <c:pt idx="31">
                  <c:v>393.37999999999994</c:v>
                </c:pt>
                <c:pt idx="32">
                  <c:v>401.53000000000003</c:v>
                </c:pt>
                <c:pt idx="33">
                  <c:v>395.01</c:v>
                </c:pt>
                <c:pt idx="34">
                  <c:v>365.66999999999996</c:v>
                </c:pt>
                <c:pt idx="35">
                  <c:v>357.52</c:v>
                </c:pt>
                <c:pt idx="36">
                  <c:v>357.84000000000003</c:v>
                </c:pt>
                <c:pt idx="37">
                  <c:v>346.84999999999997</c:v>
                </c:pt>
                <c:pt idx="38">
                  <c:v>362.55</c:v>
                </c:pt>
                <c:pt idx="39">
                  <c:v>381.39</c:v>
                </c:pt>
                <c:pt idx="40">
                  <c:v>390.81</c:v>
                </c:pt>
                <c:pt idx="41">
                  <c:v>425.34999999999997</c:v>
                </c:pt>
                <c:pt idx="42">
                  <c:v>444.19</c:v>
                </c:pt>
                <c:pt idx="43">
                  <c:v>463.03000000000003</c:v>
                </c:pt>
                <c:pt idx="44">
                  <c:v>464.59999999999997</c:v>
                </c:pt>
                <c:pt idx="45">
                  <c:v>459.89</c:v>
                </c:pt>
                <c:pt idx="46">
                  <c:v>414.36</c:v>
                </c:pt>
                <c:pt idx="47">
                  <c:v>375.11</c:v>
                </c:pt>
                <c:pt idx="48">
                  <c:v>413.34000000000003</c:v>
                </c:pt>
                <c:pt idx="49">
                  <c:v>416.96000000000004</c:v>
                </c:pt>
                <c:pt idx="50">
                  <c:v>388</c:v>
                </c:pt>
                <c:pt idx="51">
                  <c:v>386.19</c:v>
                </c:pt>
                <c:pt idx="52">
                  <c:v>395.24</c:v>
                </c:pt>
                <c:pt idx="53">
                  <c:v>366.28</c:v>
                </c:pt>
                <c:pt idx="54">
                  <c:v>384.38</c:v>
                </c:pt>
                <c:pt idx="55">
                  <c:v>378.95</c:v>
                </c:pt>
                <c:pt idx="56">
                  <c:v>373.52</c:v>
                </c:pt>
                <c:pt idx="57">
                  <c:v>378.95</c:v>
                </c:pt>
                <c:pt idx="58">
                  <c:v>388</c:v>
                </c:pt>
                <c:pt idx="59">
                  <c:v>359.04</c:v>
                </c:pt>
                <c:pt idx="60">
                  <c:v>364.13</c:v>
                </c:pt>
                <c:pt idx="61">
                  <c:v>358.94</c:v>
                </c:pt>
                <c:pt idx="62">
                  <c:v>352.02</c:v>
                </c:pt>
                <c:pt idx="63">
                  <c:v>374.51</c:v>
                </c:pt>
                <c:pt idx="64">
                  <c:v>374.51</c:v>
                </c:pt>
                <c:pt idx="65">
                  <c:v>388.34999999999997</c:v>
                </c:pt>
                <c:pt idx="66">
                  <c:v>400.46</c:v>
                </c:pt>
                <c:pt idx="67">
                  <c:v>403.92</c:v>
                </c:pt>
                <c:pt idx="68">
                  <c:v>410.84000000000003</c:v>
                </c:pt>
                <c:pt idx="69">
                  <c:v>416.03</c:v>
                </c:pt>
                <c:pt idx="70">
                  <c:v>412.57</c:v>
                </c:pt>
                <c:pt idx="71">
                  <c:v>403.92</c:v>
                </c:pt>
                <c:pt idx="72">
                  <c:v>370.28000000000003</c:v>
                </c:pt>
                <c:pt idx="73">
                  <c:v>428.38000000000005</c:v>
                </c:pt>
                <c:pt idx="74">
                  <c:v>496.44</c:v>
                </c:pt>
                <c:pt idx="75">
                  <c:v>527.98</c:v>
                </c:pt>
                <c:pt idx="76">
                  <c:v>529.64</c:v>
                </c:pt>
                <c:pt idx="77">
                  <c:v>599.36</c:v>
                </c:pt>
                <c:pt idx="78">
                  <c:v>579.43999999999994</c:v>
                </c:pt>
                <c:pt idx="79">
                  <c:v>587.74</c:v>
                </c:pt>
                <c:pt idx="80">
                  <c:v>610.98</c:v>
                </c:pt>
                <c:pt idx="81">
                  <c:v>596.04</c:v>
                </c:pt>
                <c:pt idx="82">
                  <c:v>571.14</c:v>
                </c:pt>
                <c:pt idx="83">
                  <c:v>566.16</c:v>
                </c:pt>
                <c:pt idx="84">
                  <c:v>577.33000000000004</c:v>
                </c:pt>
                <c:pt idx="85">
                  <c:v>580.75</c:v>
                </c:pt>
                <c:pt idx="86">
                  <c:v>611.53</c:v>
                </c:pt>
                <c:pt idx="87">
                  <c:v>664.54000000000008</c:v>
                </c:pt>
                <c:pt idx="88">
                  <c:v>702.16</c:v>
                </c:pt>
                <c:pt idx="89">
                  <c:v>794.5</c:v>
                </c:pt>
                <c:pt idx="90">
                  <c:v>813.31000000000006</c:v>
                </c:pt>
                <c:pt idx="91">
                  <c:v>881.70999999999992</c:v>
                </c:pt>
                <c:pt idx="92">
                  <c:v>891.97</c:v>
                </c:pt>
                <c:pt idx="93">
                  <c:v>950.11</c:v>
                </c:pt>
                <c:pt idx="94">
                  <c:v>921.04000000000008</c:v>
                </c:pt>
                <c:pt idx="95">
                  <c:v>938.14</c:v>
                </c:pt>
                <c:pt idx="96">
                  <c:v>907.36</c:v>
                </c:pt>
                <c:pt idx="97">
                  <c:v>791.08</c:v>
                </c:pt>
                <c:pt idx="98">
                  <c:v>768.84999999999991</c:v>
                </c:pt>
                <c:pt idx="99">
                  <c:v>744.91</c:v>
                </c:pt>
                <c:pt idx="100">
                  <c:v>784.24000000000012</c:v>
                </c:pt>
                <c:pt idx="101">
                  <c:v>702.16</c:v>
                </c:pt>
                <c:pt idx="102">
                  <c:v>705.58</c:v>
                </c:pt>
                <c:pt idx="103">
                  <c:v>697.03</c:v>
                </c:pt>
                <c:pt idx="104">
                  <c:v>719.25999999999988</c:v>
                </c:pt>
                <c:pt idx="105">
                  <c:v>715.84</c:v>
                </c:pt>
                <c:pt idx="106">
                  <c:v>649.15</c:v>
                </c:pt>
                <c:pt idx="107">
                  <c:v>589.29999999999995</c:v>
                </c:pt>
                <c:pt idx="108">
                  <c:v>612.86</c:v>
                </c:pt>
                <c:pt idx="109">
                  <c:v>694.76</c:v>
                </c:pt>
                <c:pt idx="110">
                  <c:v>702.04000000000008</c:v>
                </c:pt>
                <c:pt idx="111">
                  <c:v>694.76</c:v>
                </c:pt>
                <c:pt idx="112">
                  <c:v>709.31999999999994</c:v>
                </c:pt>
                <c:pt idx="113">
                  <c:v>691.12</c:v>
                </c:pt>
                <c:pt idx="114">
                  <c:v>682.02</c:v>
                </c:pt>
                <c:pt idx="115">
                  <c:v>654.72</c:v>
                </c:pt>
                <c:pt idx="116">
                  <c:v>665.64</c:v>
                </c:pt>
                <c:pt idx="117">
                  <c:v>647.43999999999994</c:v>
                </c:pt>
                <c:pt idx="118">
                  <c:v>662</c:v>
                </c:pt>
                <c:pt idx="119">
                  <c:v>682.02</c:v>
                </c:pt>
                <c:pt idx="120">
                  <c:v>686.65</c:v>
                </c:pt>
                <c:pt idx="121">
                  <c:v>731.2</c:v>
                </c:pt>
                <c:pt idx="122">
                  <c:v>785.65000000000009</c:v>
                </c:pt>
                <c:pt idx="123">
                  <c:v>825.24999999999989</c:v>
                </c:pt>
                <c:pt idx="124">
                  <c:v>861.55000000000007</c:v>
                </c:pt>
                <c:pt idx="125">
                  <c:v>947.35</c:v>
                </c:pt>
                <c:pt idx="126">
                  <c:v>902.80000000000007</c:v>
                </c:pt>
                <c:pt idx="127">
                  <c:v>1048</c:v>
                </c:pt>
                <c:pt idx="128">
                  <c:v>1056.25</c:v>
                </c:pt>
                <c:pt idx="129">
                  <c:v>1064.5</c:v>
                </c:pt>
                <c:pt idx="130">
                  <c:v>1046.3499999999999</c:v>
                </c:pt>
                <c:pt idx="131">
                  <c:v>1153.5999999999999</c:v>
                </c:pt>
                <c:pt idx="132">
                  <c:v>1165.3599999999999</c:v>
                </c:pt>
                <c:pt idx="133">
                  <c:v>996.80000000000007</c:v>
                </c:pt>
                <c:pt idx="134">
                  <c:v>1014</c:v>
                </c:pt>
                <c:pt idx="135">
                  <c:v>1019.1600000000001</c:v>
                </c:pt>
                <c:pt idx="136">
                  <c:v>1055.28</c:v>
                </c:pt>
                <c:pt idx="137">
                  <c:v>1093.1199999999999</c:v>
                </c:pt>
                <c:pt idx="138">
                  <c:v>1096.5600000000002</c:v>
                </c:pt>
                <c:pt idx="139">
                  <c:v>1096.5600000000002</c:v>
                </c:pt>
                <c:pt idx="140">
                  <c:v>1110.32</c:v>
                </c:pt>
                <c:pt idx="141">
                  <c:v>1120.6400000000001</c:v>
                </c:pt>
                <c:pt idx="142">
                  <c:v>1258.24</c:v>
                </c:pt>
                <c:pt idx="143">
                  <c:v>1382.08</c:v>
                </c:pt>
                <c:pt idx="144">
                  <c:v>962.07999999999993</c:v>
                </c:pt>
                <c:pt idx="145">
                  <c:v>959.34</c:v>
                </c:pt>
                <c:pt idx="146">
                  <c:v>988.11</c:v>
                </c:pt>
                <c:pt idx="147">
                  <c:v>973.04</c:v>
                </c:pt>
                <c:pt idx="148">
                  <c:v>992.21999999999991</c:v>
                </c:pt>
                <c:pt idx="149">
                  <c:v>985.37</c:v>
                </c:pt>
                <c:pt idx="150">
                  <c:v>1001.81</c:v>
                </c:pt>
                <c:pt idx="151">
                  <c:v>997.69999999999993</c:v>
                </c:pt>
                <c:pt idx="152">
                  <c:v>990.85</c:v>
                </c:pt>
                <c:pt idx="153">
                  <c:v>996.32999999999993</c:v>
                </c:pt>
                <c:pt idx="154">
                  <c:v>971.67000000000007</c:v>
                </c:pt>
                <c:pt idx="155">
                  <c:v>890.84</c:v>
                </c:pt>
                <c:pt idx="156">
                  <c:v>953.24</c:v>
                </c:pt>
                <c:pt idx="157">
                  <c:v>785.95999999999992</c:v>
                </c:pt>
                <c:pt idx="158">
                  <c:v>751.52</c:v>
                </c:pt>
                <c:pt idx="159">
                  <c:v>733.48</c:v>
                </c:pt>
                <c:pt idx="160">
                  <c:v>751.52</c:v>
                </c:pt>
                <c:pt idx="161">
                  <c:v>751.52</c:v>
                </c:pt>
                <c:pt idx="162">
                  <c:v>771.19999999999993</c:v>
                </c:pt>
                <c:pt idx="163">
                  <c:v>805.64</c:v>
                </c:pt>
                <c:pt idx="164">
                  <c:v>797.43999999999994</c:v>
                </c:pt>
                <c:pt idx="165">
                  <c:v>761.36</c:v>
                </c:pt>
                <c:pt idx="166">
                  <c:v>690.83999999999992</c:v>
                </c:pt>
                <c:pt idx="167">
                  <c:v>617.04</c:v>
                </c:pt>
                <c:pt idx="168">
                  <c:v>671.78</c:v>
                </c:pt>
                <c:pt idx="169">
                  <c:v>691.36</c:v>
                </c:pt>
                <c:pt idx="170">
                  <c:v>693.14</c:v>
                </c:pt>
                <c:pt idx="171">
                  <c:v>721.62</c:v>
                </c:pt>
                <c:pt idx="172">
                  <c:v>734.07999999999993</c:v>
                </c:pt>
                <c:pt idx="173">
                  <c:v>723.4</c:v>
                </c:pt>
                <c:pt idx="174">
                  <c:v>728.74</c:v>
                </c:pt>
                <c:pt idx="175">
                  <c:v>712.72</c:v>
                </c:pt>
                <c:pt idx="176">
                  <c:v>689.57999999999993</c:v>
                </c:pt>
                <c:pt idx="177">
                  <c:v>684.24</c:v>
                </c:pt>
                <c:pt idx="178">
                  <c:v>719.83999999999992</c:v>
                </c:pt>
                <c:pt idx="179">
                  <c:v>700.26</c:v>
                </c:pt>
                <c:pt idx="180">
                  <c:v>718.43999999999994</c:v>
                </c:pt>
                <c:pt idx="181">
                  <c:v>720.36</c:v>
                </c:pt>
                <c:pt idx="182">
                  <c:v>710.76</c:v>
                </c:pt>
                <c:pt idx="183">
                  <c:v>710.76</c:v>
                </c:pt>
                <c:pt idx="184">
                  <c:v>714.59999999999991</c:v>
                </c:pt>
                <c:pt idx="185">
                  <c:v>701.16</c:v>
                </c:pt>
                <c:pt idx="186">
                  <c:v>697.31999999999994</c:v>
                </c:pt>
                <c:pt idx="187">
                  <c:v>708.84</c:v>
                </c:pt>
                <c:pt idx="188">
                  <c:v>724.2</c:v>
                </c:pt>
                <c:pt idx="189">
                  <c:v>753</c:v>
                </c:pt>
                <c:pt idx="190">
                  <c:v>714.59999999999991</c:v>
                </c:pt>
                <c:pt idx="191">
                  <c:v>624.36</c:v>
                </c:pt>
                <c:pt idx="192">
                  <c:v>637.24</c:v>
                </c:pt>
                <c:pt idx="193">
                  <c:v>681.9</c:v>
                </c:pt>
                <c:pt idx="194">
                  <c:v>661.6</c:v>
                </c:pt>
                <c:pt idx="195">
                  <c:v>675.81000000000006</c:v>
                </c:pt>
                <c:pt idx="196">
                  <c:v>690.02</c:v>
                </c:pt>
                <c:pt idx="197">
                  <c:v>700.17000000000007</c:v>
                </c:pt>
                <c:pt idx="198">
                  <c:v>708.29000000000008</c:v>
                </c:pt>
                <c:pt idx="199">
                  <c:v>690.02</c:v>
                </c:pt>
                <c:pt idx="200">
                  <c:v>700.17000000000007</c:v>
                </c:pt>
                <c:pt idx="201">
                  <c:v>692.05000000000007</c:v>
                </c:pt>
                <c:pt idx="202">
                  <c:v>702.19999999999993</c:v>
                </c:pt>
                <c:pt idx="203">
                  <c:v>659.56999999999994</c:v>
                </c:pt>
                <c:pt idx="204">
                  <c:v>652.41999999999996</c:v>
                </c:pt>
                <c:pt idx="205">
                  <c:v>656.46</c:v>
                </c:pt>
                <c:pt idx="206">
                  <c:v>638.28</c:v>
                </c:pt>
                <c:pt idx="207">
                  <c:v>650.40000000000009</c:v>
                </c:pt>
                <c:pt idx="208">
                  <c:v>658.48</c:v>
                </c:pt>
                <c:pt idx="209">
                  <c:v>676.66</c:v>
                </c:pt>
                <c:pt idx="210">
                  <c:v>696.86</c:v>
                </c:pt>
                <c:pt idx="211">
                  <c:v>715.04</c:v>
                </c:pt>
                <c:pt idx="212">
                  <c:v>725.14</c:v>
                </c:pt>
                <c:pt idx="213">
                  <c:v>719.08</c:v>
                </c:pt>
                <c:pt idx="214">
                  <c:v>692.82</c:v>
                </c:pt>
                <c:pt idx="215">
                  <c:v>664.54</c:v>
                </c:pt>
                <c:pt idx="216">
                  <c:v>650.80000000000007</c:v>
                </c:pt>
                <c:pt idx="217">
                  <c:v>672.36</c:v>
                </c:pt>
                <c:pt idx="218">
                  <c:v>672.36</c:v>
                </c:pt>
                <c:pt idx="219">
                  <c:v>695.88</c:v>
                </c:pt>
                <c:pt idx="220">
                  <c:v>695.88</c:v>
                </c:pt>
                <c:pt idx="221">
                  <c:v>699.80000000000007</c:v>
                </c:pt>
                <c:pt idx="222">
                  <c:v>705.68</c:v>
                </c:pt>
                <c:pt idx="223">
                  <c:v>693.92</c:v>
                </c:pt>
                <c:pt idx="224">
                  <c:v>709.6</c:v>
                </c:pt>
                <c:pt idx="225">
                  <c:v>780.16000000000008</c:v>
                </c:pt>
                <c:pt idx="226">
                  <c:v>811.5200000000001</c:v>
                </c:pt>
                <c:pt idx="227">
                  <c:v>772.32</c:v>
                </c:pt>
                <c:pt idx="228">
                  <c:v>816.3420000000001</c:v>
                </c:pt>
                <c:pt idx="229">
                  <c:v>830.202</c:v>
                </c:pt>
                <c:pt idx="230">
                  <c:v>800.50200000000007</c:v>
                </c:pt>
                <c:pt idx="231">
                  <c:v>812.38200000000006</c:v>
                </c:pt>
                <c:pt idx="232">
                  <c:v>828.22199999999998</c:v>
                </c:pt>
                <c:pt idx="233">
                  <c:v>820.30200000000013</c:v>
                </c:pt>
                <c:pt idx="234">
                  <c:v>800.50200000000007</c:v>
                </c:pt>
                <c:pt idx="235">
                  <c:v>729.22199999999998</c:v>
                </c:pt>
                <c:pt idx="236">
                  <c:v>697.54200000000003</c:v>
                </c:pt>
                <c:pt idx="237">
                  <c:v>695.56200000000001</c:v>
                </c:pt>
                <c:pt idx="238">
                  <c:v>701.50200000000007</c:v>
                </c:pt>
                <c:pt idx="239">
                  <c:v>689.62200000000007</c:v>
                </c:pt>
                <c:pt idx="240">
                  <c:v>660.59899999999993</c:v>
                </c:pt>
                <c:pt idx="241">
                  <c:v>699.53899999999999</c:v>
                </c:pt>
                <c:pt idx="242">
                  <c:v>736.70899999999995</c:v>
                </c:pt>
                <c:pt idx="243">
                  <c:v>777.41899999999998</c:v>
                </c:pt>
                <c:pt idx="244">
                  <c:v>839.36900000000003</c:v>
                </c:pt>
                <c:pt idx="245">
                  <c:v>922.55899999999997</c:v>
                </c:pt>
                <c:pt idx="246">
                  <c:v>926.09899999999993</c:v>
                </c:pt>
                <c:pt idx="247">
                  <c:v>1007.5189999999999</c:v>
                </c:pt>
                <c:pt idx="248">
                  <c:v>1127.8789999999999</c:v>
                </c:pt>
                <c:pt idx="249">
                  <c:v>1156.1990000000001</c:v>
                </c:pt>
                <c:pt idx="250">
                  <c:v>1161.509</c:v>
                </c:pt>
                <c:pt idx="251">
                  <c:v>1189.829</c:v>
                </c:pt>
                <c:pt idx="252">
                  <c:v>1149.08</c:v>
                </c:pt>
                <c:pt idx="253">
                  <c:v>1024.6399999999999</c:v>
                </c:pt>
                <c:pt idx="254">
                  <c:v>1067.48</c:v>
                </c:pt>
                <c:pt idx="255">
                  <c:v>1130.72</c:v>
                </c:pt>
                <c:pt idx="256">
                  <c:v>1163.3599999999999</c:v>
                </c:pt>
                <c:pt idx="257">
                  <c:v>1247</c:v>
                </c:pt>
                <c:pt idx="258">
                  <c:v>1344.9199999999998</c:v>
                </c:pt>
                <c:pt idx="259">
                  <c:v>1453.04</c:v>
                </c:pt>
                <c:pt idx="260">
                  <c:v>1497.9199999999998</c:v>
                </c:pt>
                <c:pt idx="261">
                  <c:v>1526.48</c:v>
                </c:pt>
                <c:pt idx="262">
                  <c:v>1518.32</c:v>
                </c:pt>
                <c:pt idx="263">
                  <c:v>1510.16</c:v>
                </c:pt>
                <c:pt idx="264">
                  <c:v>1484</c:v>
                </c:pt>
                <c:pt idx="265">
                  <c:v>1306</c:v>
                </c:pt>
                <c:pt idx="266">
                  <c:v>1300</c:v>
                </c:pt>
                <c:pt idx="267">
                  <c:v>1338</c:v>
                </c:pt>
                <c:pt idx="268">
                  <c:v>1348</c:v>
                </c:pt>
                <c:pt idx="269">
                  <c:v>1366</c:v>
                </c:pt>
                <c:pt idx="270">
                  <c:v>1340</c:v>
                </c:pt>
              </c:numCache>
            </c:numRef>
          </c:val>
          <c:smooth val="0"/>
          <c:extLst>
            <c:ext xmlns:c16="http://schemas.microsoft.com/office/drawing/2014/chart" uri="{C3380CC4-5D6E-409C-BE32-E72D297353CC}">
              <c16:uniqueId val="{00000000-1CBB-4E7E-9D97-BFD2348DE088}"/>
            </c:ext>
          </c:extLst>
        </c:ser>
        <c:ser>
          <c:idx val="1"/>
          <c:order val="1"/>
          <c:tx>
            <c:v>Costs</c:v>
          </c:tx>
          <c:spPr>
            <a:ln w="28575" cap="rnd">
              <a:solidFill>
                <a:schemeClr val="accent2"/>
              </a:solidFill>
              <a:round/>
            </a:ln>
            <a:effectLst/>
          </c:spPr>
          <c:marker>
            <c:symbol val="none"/>
          </c:marker>
          <c:cat>
            <c:strRef>
              <c:f>'Monthly Profitability'!$B$6:$B$281</c:f>
              <c:strCache>
                <c:ptCount val="276"/>
                <c:pt idx="0">
                  <c:v>Sept. 2000</c:v>
                </c:pt>
                <c:pt idx="1">
                  <c:v>Oct.</c:v>
                </c:pt>
                <c:pt idx="2">
                  <c:v>Nov.</c:v>
                </c:pt>
                <c:pt idx="3">
                  <c:v>Dec.</c:v>
                </c:pt>
                <c:pt idx="4">
                  <c:v>Jan. 2001</c:v>
                </c:pt>
                <c:pt idx="5">
                  <c:v>Feb.</c:v>
                </c:pt>
                <c:pt idx="6">
                  <c:v>March</c:v>
                </c:pt>
                <c:pt idx="7">
                  <c:v>April</c:v>
                </c:pt>
                <c:pt idx="8">
                  <c:v>May</c:v>
                </c:pt>
                <c:pt idx="9">
                  <c:v>June</c:v>
                </c:pt>
                <c:pt idx="10">
                  <c:v>July</c:v>
                </c:pt>
                <c:pt idx="11">
                  <c:v>Aug. 2001</c:v>
                </c:pt>
                <c:pt idx="12">
                  <c:v>Sept. 2001</c:v>
                </c:pt>
                <c:pt idx="13">
                  <c:v>Oct.</c:v>
                </c:pt>
                <c:pt idx="14">
                  <c:v>Nov.</c:v>
                </c:pt>
                <c:pt idx="15">
                  <c:v>Dec.</c:v>
                </c:pt>
                <c:pt idx="16">
                  <c:v>Jan. 2002</c:v>
                </c:pt>
                <c:pt idx="17">
                  <c:v>Feb.</c:v>
                </c:pt>
                <c:pt idx="18">
                  <c:v>March</c:v>
                </c:pt>
                <c:pt idx="19">
                  <c:v>April</c:v>
                </c:pt>
                <c:pt idx="20">
                  <c:v>May</c:v>
                </c:pt>
                <c:pt idx="21">
                  <c:v>June</c:v>
                </c:pt>
                <c:pt idx="22">
                  <c:v>July</c:v>
                </c:pt>
                <c:pt idx="23">
                  <c:v>Aug. 2002</c:v>
                </c:pt>
                <c:pt idx="24">
                  <c:v>Sept. 2002</c:v>
                </c:pt>
                <c:pt idx="25">
                  <c:v>Oct.</c:v>
                </c:pt>
                <c:pt idx="26">
                  <c:v>Nov.</c:v>
                </c:pt>
                <c:pt idx="27">
                  <c:v>Dec.</c:v>
                </c:pt>
                <c:pt idx="28">
                  <c:v>Jan. 2003</c:v>
                </c:pt>
                <c:pt idx="29">
                  <c:v>Feb.</c:v>
                </c:pt>
                <c:pt idx="30">
                  <c:v>March</c:v>
                </c:pt>
                <c:pt idx="31">
                  <c:v>April</c:v>
                </c:pt>
                <c:pt idx="32">
                  <c:v>May</c:v>
                </c:pt>
                <c:pt idx="33">
                  <c:v>June</c:v>
                </c:pt>
                <c:pt idx="34">
                  <c:v>July</c:v>
                </c:pt>
                <c:pt idx="35">
                  <c:v>Aug. 2003</c:v>
                </c:pt>
                <c:pt idx="36">
                  <c:v>Sept. 2003</c:v>
                </c:pt>
                <c:pt idx="37">
                  <c:v>Oct.</c:v>
                </c:pt>
                <c:pt idx="38">
                  <c:v>Nov.</c:v>
                </c:pt>
                <c:pt idx="39">
                  <c:v>Dec.</c:v>
                </c:pt>
                <c:pt idx="40">
                  <c:v>Jan. 2004</c:v>
                </c:pt>
                <c:pt idx="41">
                  <c:v>Feb.</c:v>
                </c:pt>
                <c:pt idx="42">
                  <c:v>March</c:v>
                </c:pt>
                <c:pt idx="43">
                  <c:v>April</c:v>
                </c:pt>
                <c:pt idx="44">
                  <c:v>May</c:v>
                </c:pt>
                <c:pt idx="45">
                  <c:v>June</c:v>
                </c:pt>
                <c:pt idx="46">
                  <c:v>July</c:v>
                </c:pt>
                <c:pt idx="47">
                  <c:v>Aug. 2004</c:v>
                </c:pt>
                <c:pt idx="48">
                  <c:v>Sept. 2004</c:v>
                </c:pt>
                <c:pt idx="49">
                  <c:v>Oct.</c:v>
                </c:pt>
                <c:pt idx="50">
                  <c:v>Nov.</c:v>
                </c:pt>
                <c:pt idx="51">
                  <c:v>Dec.</c:v>
                </c:pt>
                <c:pt idx="52">
                  <c:v>Jan. 2005</c:v>
                </c:pt>
                <c:pt idx="53">
                  <c:v>Feb.</c:v>
                </c:pt>
                <c:pt idx="54">
                  <c:v>March</c:v>
                </c:pt>
                <c:pt idx="55">
                  <c:v>April</c:v>
                </c:pt>
                <c:pt idx="56">
                  <c:v>May</c:v>
                </c:pt>
                <c:pt idx="57">
                  <c:v>June</c:v>
                </c:pt>
                <c:pt idx="58">
                  <c:v>July</c:v>
                </c:pt>
                <c:pt idx="59">
                  <c:v>Aug. 2005</c:v>
                </c:pt>
                <c:pt idx="60">
                  <c:v>Sept. 2005</c:v>
                </c:pt>
                <c:pt idx="61">
                  <c:v>Oct.</c:v>
                </c:pt>
                <c:pt idx="62">
                  <c:v>Nov.</c:v>
                </c:pt>
                <c:pt idx="63">
                  <c:v>Dec.</c:v>
                </c:pt>
                <c:pt idx="64">
                  <c:v>Jan. 2006</c:v>
                </c:pt>
                <c:pt idx="65">
                  <c:v>Feb.</c:v>
                </c:pt>
                <c:pt idx="66">
                  <c:v>March</c:v>
                </c:pt>
                <c:pt idx="67">
                  <c:v>April</c:v>
                </c:pt>
                <c:pt idx="68">
                  <c:v>May</c:v>
                </c:pt>
                <c:pt idx="69">
                  <c:v>June</c:v>
                </c:pt>
                <c:pt idx="70">
                  <c:v>July</c:v>
                </c:pt>
                <c:pt idx="71">
                  <c:v>Aug. 2006</c:v>
                </c:pt>
                <c:pt idx="72">
                  <c:v>Sept. 2006</c:v>
                </c:pt>
                <c:pt idx="73">
                  <c:v>Oct.</c:v>
                </c:pt>
                <c:pt idx="74">
                  <c:v>Nov.</c:v>
                </c:pt>
                <c:pt idx="75">
                  <c:v>Dec.</c:v>
                </c:pt>
                <c:pt idx="76">
                  <c:v>Jan. 2007</c:v>
                </c:pt>
                <c:pt idx="77">
                  <c:v>Feb.</c:v>
                </c:pt>
                <c:pt idx="78">
                  <c:v>March</c:v>
                </c:pt>
                <c:pt idx="79">
                  <c:v>April</c:v>
                </c:pt>
                <c:pt idx="80">
                  <c:v>May</c:v>
                </c:pt>
                <c:pt idx="81">
                  <c:v>June</c:v>
                </c:pt>
                <c:pt idx="82">
                  <c:v>July</c:v>
                </c:pt>
                <c:pt idx="83">
                  <c:v>Aug. 2007</c:v>
                </c:pt>
                <c:pt idx="84">
                  <c:v>Sept. 2007</c:v>
                </c:pt>
                <c:pt idx="85">
                  <c:v>Oct.</c:v>
                </c:pt>
                <c:pt idx="86">
                  <c:v>Nov.</c:v>
                </c:pt>
                <c:pt idx="87">
                  <c:v>Dec.</c:v>
                </c:pt>
                <c:pt idx="88">
                  <c:v>Jan. 2008</c:v>
                </c:pt>
                <c:pt idx="89">
                  <c:v>Feb.</c:v>
                </c:pt>
                <c:pt idx="90">
                  <c:v>March</c:v>
                </c:pt>
                <c:pt idx="91">
                  <c:v>April</c:v>
                </c:pt>
                <c:pt idx="92">
                  <c:v>May</c:v>
                </c:pt>
                <c:pt idx="93">
                  <c:v>June</c:v>
                </c:pt>
                <c:pt idx="94">
                  <c:v>July</c:v>
                </c:pt>
                <c:pt idx="95">
                  <c:v>Aug. 2008</c:v>
                </c:pt>
                <c:pt idx="96">
                  <c:v>Sept. 2008</c:v>
                </c:pt>
                <c:pt idx="97">
                  <c:v>Oct.</c:v>
                </c:pt>
                <c:pt idx="98">
                  <c:v>Nov.</c:v>
                </c:pt>
                <c:pt idx="99">
                  <c:v>Dec.</c:v>
                </c:pt>
                <c:pt idx="100">
                  <c:v>Jan. 2009</c:v>
                </c:pt>
                <c:pt idx="101">
                  <c:v>Feb.</c:v>
                </c:pt>
                <c:pt idx="102">
                  <c:v>March</c:v>
                </c:pt>
                <c:pt idx="103">
                  <c:v>April</c:v>
                </c:pt>
                <c:pt idx="104">
                  <c:v>May</c:v>
                </c:pt>
                <c:pt idx="105">
                  <c:v>June</c:v>
                </c:pt>
                <c:pt idx="106">
                  <c:v>July</c:v>
                </c:pt>
                <c:pt idx="107">
                  <c:v>Aug. 2009</c:v>
                </c:pt>
                <c:pt idx="108">
                  <c:v>Sept. 2009</c:v>
                </c:pt>
                <c:pt idx="109">
                  <c:v>Oct.</c:v>
                </c:pt>
                <c:pt idx="110">
                  <c:v>Nov.</c:v>
                </c:pt>
                <c:pt idx="111">
                  <c:v>Dec.</c:v>
                </c:pt>
                <c:pt idx="112">
                  <c:v>Jan. 2010</c:v>
                </c:pt>
                <c:pt idx="113">
                  <c:v>Feb.</c:v>
                </c:pt>
                <c:pt idx="114">
                  <c:v>March</c:v>
                </c:pt>
                <c:pt idx="115">
                  <c:v>April</c:v>
                </c:pt>
                <c:pt idx="116">
                  <c:v>May</c:v>
                </c:pt>
                <c:pt idx="117">
                  <c:v>June</c:v>
                </c:pt>
                <c:pt idx="118">
                  <c:v>July</c:v>
                </c:pt>
                <c:pt idx="119">
                  <c:v>Aug. 2010</c:v>
                </c:pt>
                <c:pt idx="120">
                  <c:v>Sept. 2010</c:v>
                </c:pt>
                <c:pt idx="121">
                  <c:v>Oct.</c:v>
                </c:pt>
                <c:pt idx="122">
                  <c:v>Nov.</c:v>
                </c:pt>
                <c:pt idx="123">
                  <c:v>Dec.</c:v>
                </c:pt>
                <c:pt idx="124">
                  <c:v>Jan. 2011</c:v>
                </c:pt>
                <c:pt idx="125">
                  <c:v>Feb.</c:v>
                </c:pt>
                <c:pt idx="126">
                  <c:v>March</c:v>
                </c:pt>
                <c:pt idx="127">
                  <c:v>April</c:v>
                </c:pt>
                <c:pt idx="128">
                  <c:v>May</c:v>
                </c:pt>
                <c:pt idx="129">
                  <c:v>June</c:v>
                </c:pt>
                <c:pt idx="130">
                  <c:v>July</c:v>
                </c:pt>
                <c:pt idx="131">
                  <c:v>Aug. 2011</c:v>
                </c:pt>
                <c:pt idx="132">
                  <c:v>Sept. 2011</c:v>
                </c:pt>
                <c:pt idx="133">
                  <c:v>Oct.</c:v>
                </c:pt>
                <c:pt idx="134">
                  <c:v>Nov.</c:v>
                </c:pt>
                <c:pt idx="135">
                  <c:v>Dec.</c:v>
                </c:pt>
                <c:pt idx="136">
                  <c:v>Jan. 2012</c:v>
                </c:pt>
                <c:pt idx="137">
                  <c:v>Feb.</c:v>
                </c:pt>
                <c:pt idx="138">
                  <c:v>March</c:v>
                </c:pt>
                <c:pt idx="139">
                  <c:v>April</c:v>
                </c:pt>
                <c:pt idx="140">
                  <c:v>May</c:v>
                </c:pt>
                <c:pt idx="141">
                  <c:v>June</c:v>
                </c:pt>
                <c:pt idx="142">
                  <c:v>July</c:v>
                </c:pt>
                <c:pt idx="143">
                  <c:v>Aug. 2012</c:v>
                </c:pt>
                <c:pt idx="144">
                  <c:v>Sept. 2012</c:v>
                </c:pt>
                <c:pt idx="145">
                  <c:v>Oct.</c:v>
                </c:pt>
                <c:pt idx="146">
                  <c:v>Nov.</c:v>
                </c:pt>
                <c:pt idx="147">
                  <c:v>Dec.</c:v>
                </c:pt>
                <c:pt idx="148">
                  <c:v>Jan. 2013</c:v>
                </c:pt>
                <c:pt idx="149">
                  <c:v>Feb.</c:v>
                </c:pt>
                <c:pt idx="150">
                  <c:v>March</c:v>
                </c:pt>
                <c:pt idx="151">
                  <c:v>April</c:v>
                </c:pt>
                <c:pt idx="152">
                  <c:v>May</c:v>
                </c:pt>
                <c:pt idx="153">
                  <c:v>June</c:v>
                </c:pt>
                <c:pt idx="154">
                  <c:v>July</c:v>
                </c:pt>
                <c:pt idx="155">
                  <c:v>Aug. 2013</c:v>
                </c:pt>
                <c:pt idx="156">
                  <c:v>Sept. 2013</c:v>
                </c:pt>
                <c:pt idx="157">
                  <c:v>Oct.</c:v>
                </c:pt>
                <c:pt idx="158">
                  <c:v>Nov.</c:v>
                </c:pt>
                <c:pt idx="159">
                  <c:v>Dec.</c:v>
                </c:pt>
                <c:pt idx="160">
                  <c:v>Jan. 2014</c:v>
                </c:pt>
                <c:pt idx="161">
                  <c:v>Feb.</c:v>
                </c:pt>
                <c:pt idx="162">
                  <c:v>March</c:v>
                </c:pt>
                <c:pt idx="163">
                  <c:v>April</c:v>
                </c:pt>
                <c:pt idx="164">
                  <c:v>May</c:v>
                </c:pt>
                <c:pt idx="165">
                  <c:v>June</c:v>
                </c:pt>
                <c:pt idx="166">
                  <c:v>July</c:v>
                </c:pt>
                <c:pt idx="167">
                  <c:v>Aug. 2014</c:v>
                </c:pt>
                <c:pt idx="168">
                  <c:v>Sept. 2014</c:v>
                </c:pt>
                <c:pt idx="169">
                  <c:v>Oct.</c:v>
                </c:pt>
                <c:pt idx="170">
                  <c:v>Nov.</c:v>
                </c:pt>
                <c:pt idx="171">
                  <c:v>Dec.</c:v>
                </c:pt>
                <c:pt idx="172">
                  <c:v>Jan. 2015</c:v>
                </c:pt>
                <c:pt idx="173">
                  <c:v>Feb.</c:v>
                </c:pt>
                <c:pt idx="174">
                  <c:v>March</c:v>
                </c:pt>
                <c:pt idx="175">
                  <c:v>April</c:v>
                </c:pt>
                <c:pt idx="176">
                  <c:v>May</c:v>
                </c:pt>
                <c:pt idx="177">
                  <c:v>June</c:v>
                </c:pt>
                <c:pt idx="178">
                  <c:v>July</c:v>
                </c:pt>
                <c:pt idx="179">
                  <c:v>Aug. 2015</c:v>
                </c:pt>
                <c:pt idx="180">
                  <c:v>Sept. 2015</c:v>
                </c:pt>
                <c:pt idx="181">
                  <c:v>Oct.</c:v>
                </c:pt>
                <c:pt idx="182">
                  <c:v>Nov.</c:v>
                </c:pt>
                <c:pt idx="183">
                  <c:v>Dec.</c:v>
                </c:pt>
                <c:pt idx="184">
                  <c:v>Jan. 2016</c:v>
                </c:pt>
                <c:pt idx="185">
                  <c:v>Feb.</c:v>
                </c:pt>
                <c:pt idx="186">
                  <c:v>March</c:v>
                </c:pt>
                <c:pt idx="187">
                  <c:v>April</c:v>
                </c:pt>
                <c:pt idx="188">
                  <c:v>May</c:v>
                </c:pt>
                <c:pt idx="189">
                  <c:v>June</c:v>
                </c:pt>
                <c:pt idx="190">
                  <c:v>July</c:v>
                </c:pt>
                <c:pt idx="191">
                  <c:v>Aug. 2016</c:v>
                </c:pt>
                <c:pt idx="192">
                  <c:v>Sept. 2016</c:v>
                </c:pt>
                <c:pt idx="193">
                  <c:v>Oct.</c:v>
                </c:pt>
                <c:pt idx="194">
                  <c:v>Nov.</c:v>
                </c:pt>
                <c:pt idx="195">
                  <c:v>Dec.</c:v>
                </c:pt>
                <c:pt idx="196">
                  <c:v>Jan. 2017</c:v>
                </c:pt>
                <c:pt idx="197">
                  <c:v>Feb.</c:v>
                </c:pt>
                <c:pt idx="198">
                  <c:v>March</c:v>
                </c:pt>
                <c:pt idx="199">
                  <c:v>April</c:v>
                </c:pt>
                <c:pt idx="200">
                  <c:v>May</c:v>
                </c:pt>
                <c:pt idx="201">
                  <c:v>June</c:v>
                </c:pt>
                <c:pt idx="202">
                  <c:v>July</c:v>
                </c:pt>
                <c:pt idx="203">
                  <c:v>Aug. 2017</c:v>
                </c:pt>
                <c:pt idx="204">
                  <c:v>Sept. 2017</c:v>
                </c:pt>
                <c:pt idx="205">
                  <c:v>Oct.</c:v>
                </c:pt>
                <c:pt idx="206">
                  <c:v>Nov.</c:v>
                </c:pt>
                <c:pt idx="207">
                  <c:v>Dec.</c:v>
                </c:pt>
                <c:pt idx="208">
                  <c:v>Jan. 2018</c:v>
                </c:pt>
                <c:pt idx="209">
                  <c:v>Feb.</c:v>
                </c:pt>
                <c:pt idx="210">
                  <c:v>March</c:v>
                </c:pt>
                <c:pt idx="211">
                  <c:v>April</c:v>
                </c:pt>
                <c:pt idx="212">
                  <c:v>May</c:v>
                </c:pt>
                <c:pt idx="213">
                  <c:v>June</c:v>
                </c:pt>
                <c:pt idx="214">
                  <c:v>July</c:v>
                </c:pt>
                <c:pt idx="215">
                  <c:v>Aug. 2018</c:v>
                </c:pt>
                <c:pt idx="216">
                  <c:v>Sept. 2018</c:v>
                </c:pt>
                <c:pt idx="217">
                  <c:v>Oct.</c:v>
                </c:pt>
                <c:pt idx="218">
                  <c:v>Nov.</c:v>
                </c:pt>
                <c:pt idx="219">
                  <c:v>Dec.</c:v>
                </c:pt>
                <c:pt idx="220">
                  <c:v>Jan. 2019</c:v>
                </c:pt>
                <c:pt idx="221">
                  <c:v>Feb.</c:v>
                </c:pt>
                <c:pt idx="222">
                  <c:v>March</c:v>
                </c:pt>
                <c:pt idx="223">
                  <c:v>April</c:v>
                </c:pt>
                <c:pt idx="224">
                  <c:v>May</c:v>
                </c:pt>
                <c:pt idx="225">
                  <c:v>June</c:v>
                </c:pt>
                <c:pt idx="226">
                  <c:v>July</c:v>
                </c:pt>
                <c:pt idx="227">
                  <c:v>Aug. 2019</c:v>
                </c:pt>
                <c:pt idx="228">
                  <c:v>Sept. 2019</c:v>
                </c:pt>
                <c:pt idx="229">
                  <c:v>Oct.</c:v>
                </c:pt>
                <c:pt idx="230">
                  <c:v>Nov.</c:v>
                </c:pt>
                <c:pt idx="231">
                  <c:v>Dec.</c:v>
                </c:pt>
                <c:pt idx="232">
                  <c:v>Jan. 2020</c:v>
                </c:pt>
                <c:pt idx="233">
                  <c:v>Feb.</c:v>
                </c:pt>
                <c:pt idx="234">
                  <c:v>March</c:v>
                </c:pt>
                <c:pt idx="235">
                  <c:v>April</c:v>
                </c:pt>
                <c:pt idx="236">
                  <c:v>May</c:v>
                </c:pt>
                <c:pt idx="237">
                  <c:v>June</c:v>
                </c:pt>
                <c:pt idx="238">
                  <c:v>July</c:v>
                </c:pt>
                <c:pt idx="239">
                  <c:v>Aug. 2020</c:v>
                </c:pt>
                <c:pt idx="240">
                  <c:v>Sept. 2020</c:v>
                </c:pt>
                <c:pt idx="241">
                  <c:v>Oct.</c:v>
                </c:pt>
                <c:pt idx="242">
                  <c:v>Nov.</c:v>
                </c:pt>
                <c:pt idx="243">
                  <c:v>Dec.</c:v>
                </c:pt>
                <c:pt idx="244">
                  <c:v>Jan. 2021</c:v>
                </c:pt>
                <c:pt idx="245">
                  <c:v>Feb.</c:v>
                </c:pt>
                <c:pt idx="246">
                  <c:v>March</c:v>
                </c:pt>
                <c:pt idx="247">
                  <c:v>April</c:v>
                </c:pt>
                <c:pt idx="248">
                  <c:v>May</c:v>
                </c:pt>
                <c:pt idx="249">
                  <c:v>June</c:v>
                </c:pt>
                <c:pt idx="250">
                  <c:v>July</c:v>
                </c:pt>
                <c:pt idx="251">
                  <c:v>Aug. 2021</c:v>
                </c:pt>
                <c:pt idx="252">
                  <c:v>Sept. 2021</c:v>
                </c:pt>
                <c:pt idx="253">
                  <c:v>Oct.</c:v>
                </c:pt>
                <c:pt idx="254">
                  <c:v>Nov.</c:v>
                </c:pt>
                <c:pt idx="255">
                  <c:v>Dec.</c:v>
                </c:pt>
                <c:pt idx="256">
                  <c:v>Jan. 2022</c:v>
                </c:pt>
                <c:pt idx="257">
                  <c:v>Feb.</c:v>
                </c:pt>
                <c:pt idx="258">
                  <c:v>March</c:v>
                </c:pt>
                <c:pt idx="259">
                  <c:v>April</c:v>
                </c:pt>
                <c:pt idx="260">
                  <c:v>May</c:v>
                </c:pt>
                <c:pt idx="261">
                  <c:v>June</c:v>
                </c:pt>
                <c:pt idx="262">
                  <c:v>July</c:v>
                </c:pt>
                <c:pt idx="263">
                  <c:v>Aug. 2022</c:v>
                </c:pt>
                <c:pt idx="264">
                  <c:v>Sept. 2022</c:v>
                </c:pt>
                <c:pt idx="265">
                  <c:v>Oct.</c:v>
                </c:pt>
                <c:pt idx="266">
                  <c:v>Nov.</c:v>
                </c:pt>
                <c:pt idx="267">
                  <c:v>Dec.</c:v>
                </c:pt>
                <c:pt idx="268">
                  <c:v>Jan. 2023</c:v>
                </c:pt>
                <c:pt idx="269">
                  <c:v>Feb.</c:v>
                </c:pt>
                <c:pt idx="270">
                  <c:v>March</c:v>
                </c:pt>
                <c:pt idx="271">
                  <c:v>April</c:v>
                </c:pt>
                <c:pt idx="272">
                  <c:v>May</c:v>
                </c:pt>
                <c:pt idx="273">
                  <c:v>June</c:v>
                </c:pt>
                <c:pt idx="274">
                  <c:v>July</c:v>
                </c:pt>
                <c:pt idx="275">
                  <c:v>Aug. 2023</c:v>
                </c:pt>
              </c:strCache>
            </c:strRef>
          </c:cat>
          <c:val>
            <c:numRef>
              <c:f>'Monthly Profitability'!$Y$6:$Y$281</c:f>
              <c:numCache>
                <c:formatCode>_("$"* #,##0_);_("$"* \(#,##0\);_("$"* "-"_);_(@_)</c:formatCode>
                <c:ptCount val="276"/>
                <c:pt idx="0">
                  <c:v>362.13</c:v>
                </c:pt>
                <c:pt idx="1">
                  <c:v>362.13</c:v>
                </c:pt>
                <c:pt idx="2">
                  <c:v>362.13</c:v>
                </c:pt>
                <c:pt idx="3">
                  <c:v>362.13</c:v>
                </c:pt>
                <c:pt idx="4">
                  <c:v>362.13</c:v>
                </c:pt>
                <c:pt idx="5">
                  <c:v>362.13</c:v>
                </c:pt>
                <c:pt idx="6">
                  <c:v>362.13</c:v>
                </c:pt>
                <c:pt idx="7">
                  <c:v>362.13</c:v>
                </c:pt>
                <c:pt idx="8">
                  <c:v>362.13</c:v>
                </c:pt>
                <c:pt idx="9">
                  <c:v>362.13</c:v>
                </c:pt>
                <c:pt idx="10">
                  <c:v>362.13</c:v>
                </c:pt>
                <c:pt idx="11">
                  <c:v>362.13</c:v>
                </c:pt>
                <c:pt idx="12">
                  <c:v>375.08000000000004</c:v>
                </c:pt>
                <c:pt idx="13">
                  <c:v>375.08000000000004</c:v>
                </c:pt>
                <c:pt idx="14">
                  <c:v>375.08000000000004</c:v>
                </c:pt>
                <c:pt idx="15">
                  <c:v>375.08000000000004</c:v>
                </c:pt>
                <c:pt idx="16">
                  <c:v>375.08000000000004</c:v>
                </c:pt>
                <c:pt idx="17">
                  <c:v>375.08000000000004</c:v>
                </c:pt>
                <c:pt idx="18">
                  <c:v>375.08000000000004</c:v>
                </c:pt>
                <c:pt idx="19">
                  <c:v>375.08000000000004</c:v>
                </c:pt>
                <c:pt idx="20">
                  <c:v>375.08000000000004</c:v>
                </c:pt>
                <c:pt idx="21">
                  <c:v>375.08000000000004</c:v>
                </c:pt>
                <c:pt idx="22">
                  <c:v>375.08000000000004</c:v>
                </c:pt>
                <c:pt idx="23">
                  <c:v>375.08000000000004</c:v>
                </c:pt>
                <c:pt idx="24">
                  <c:v>376.23500000000001</c:v>
                </c:pt>
                <c:pt idx="25">
                  <c:v>376.23500000000001</c:v>
                </c:pt>
                <c:pt idx="26">
                  <c:v>376.23500000000001</c:v>
                </c:pt>
                <c:pt idx="27">
                  <c:v>376.23500000000001</c:v>
                </c:pt>
                <c:pt idx="28">
                  <c:v>376.23500000000001</c:v>
                </c:pt>
                <c:pt idx="29">
                  <c:v>376.23500000000001</c:v>
                </c:pt>
                <c:pt idx="30">
                  <c:v>376.23500000000001</c:v>
                </c:pt>
                <c:pt idx="31">
                  <c:v>376.23500000000001</c:v>
                </c:pt>
                <c:pt idx="32">
                  <c:v>376.23500000000001</c:v>
                </c:pt>
                <c:pt idx="33">
                  <c:v>376.23500000000001</c:v>
                </c:pt>
                <c:pt idx="34">
                  <c:v>376.23500000000001</c:v>
                </c:pt>
                <c:pt idx="35">
                  <c:v>376.23500000000001</c:v>
                </c:pt>
                <c:pt idx="36">
                  <c:v>385.08500000000004</c:v>
                </c:pt>
                <c:pt idx="37">
                  <c:v>385.08500000000004</c:v>
                </c:pt>
                <c:pt idx="38">
                  <c:v>385.08500000000004</c:v>
                </c:pt>
                <c:pt idx="39">
                  <c:v>385.08500000000004</c:v>
                </c:pt>
                <c:pt idx="40">
                  <c:v>385.08500000000004</c:v>
                </c:pt>
                <c:pt idx="41">
                  <c:v>385.08500000000004</c:v>
                </c:pt>
                <c:pt idx="42">
                  <c:v>385.08500000000004</c:v>
                </c:pt>
                <c:pt idx="43">
                  <c:v>385.08500000000004</c:v>
                </c:pt>
                <c:pt idx="44">
                  <c:v>385.08500000000004</c:v>
                </c:pt>
                <c:pt idx="45">
                  <c:v>385.08500000000004</c:v>
                </c:pt>
                <c:pt idx="46">
                  <c:v>385.08500000000004</c:v>
                </c:pt>
                <c:pt idx="47">
                  <c:v>385.08500000000004</c:v>
                </c:pt>
                <c:pt idx="48">
                  <c:v>405.8</c:v>
                </c:pt>
                <c:pt idx="49">
                  <c:v>405.8</c:v>
                </c:pt>
                <c:pt idx="50">
                  <c:v>405.8</c:v>
                </c:pt>
                <c:pt idx="51">
                  <c:v>405.8</c:v>
                </c:pt>
                <c:pt idx="52">
                  <c:v>405.8</c:v>
                </c:pt>
                <c:pt idx="53">
                  <c:v>405.8</c:v>
                </c:pt>
                <c:pt idx="54">
                  <c:v>405.8</c:v>
                </c:pt>
                <c:pt idx="55">
                  <c:v>405.8</c:v>
                </c:pt>
                <c:pt idx="56">
                  <c:v>405.8</c:v>
                </c:pt>
                <c:pt idx="57">
                  <c:v>405.8</c:v>
                </c:pt>
                <c:pt idx="58">
                  <c:v>405.8</c:v>
                </c:pt>
                <c:pt idx="59">
                  <c:v>405.8</c:v>
                </c:pt>
                <c:pt idx="60">
                  <c:v>444.06</c:v>
                </c:pt>
                <c:pt idx="61">
                  <c:v>444.06</c:v>
                </c:pt>
                <c:pt idx="62">
                  <c:v>444.06</c:v>
                </c:pt>
                <c:pt idx="63">
                  <c:v>444.06</c:v>
                </c:pt>
                <c:pt idx="64">
                  <c:v>444.06</c:v>
                </c:pt>
                <c:pt idx="65">
                  <c:v>444.06</c:v>
                </c:pt>
                <c:pt idx="66">
                  <c:v>444.06</c:v>
                </c:pt>
                <c:pt idx="67">
                  <c:v>444.06</c:v>
                </c:pt>
                <c:pt idx="68">
                  <c:v>444.06</c:v>
                </c:pt>
                <c:pt idx="69">
                  <c:v>444.06</c:v>
                </c:pt>
                <c:pt idx="70">
                  <c:v>444.06</c:v>
                </c:pt>
                <c:pt idx="71">
                  <c:v>444.06</c:v>
                </c:pt>
                <c:pt idx="72">
                  <c:v>452.90000000000003</c:v>
                </c:pt>
                <c:pt idx="73">
                  <c:v>452.90000000000003</c:v>
                </c:pt>
                <c:pt idx="74">
                  <c:v>452.90000000000003</c:v>
                </c:pt>
                <c:pt idx="75">
                  <c:v>452.90000000000003</c:v>
                </c:pt>
                <c:pt idx="76">
                  <c:v>452.90000000000003</c:v>
                </c:pt>
                <c:pt idx="77">
                  <c:v>452.90000000000003</c:v>
                </c:pt>
                <c:pt idx="78">
                  <c:v>452.90000000000003</c:v>
                </c:pt>
                <c:pt idx="79">
                  <c:v>452.90000000000003</c:v>
                </c:pt>
                <c:pt idx="80">
                  <c:v>452.90000000000003</c:v>
                </c:pt>
                <c:pt idx="81">
                  <c:v>452.90000000000003</c:v>
                </c:pt>
                <c:pt idx="82">
                  <c:v>452.90000000000003</c:v>
                </c:pt>
                <c:pt idx="83">
                  <c:v>452.90000000000003</c:v>
                </c:pt>
                <c:pt idx="84">
                  <c:v>486.76</c:v>
                </c:pt>
                <c:pt idx="85">
                  <c:v>486.76</c:v>
                </c:pt>
                <c:pt idx="86">
                  <c:v>486.76</c:v>
                </c:pt>
                <c:pt idx="87">
                  <c:v>486.76</c:v>
                </c:pt>
                <c:pt idx="88">
                  <c:v>486.76</c:v>
                </c:pt>
                <c:pt idx="89">
                  <c:v>486.76</c:v>
                </c:pt>
                <c:pt idx="90">
                  <c:v>486.76</c:v>
                </c:pt>
                <c:pt idx="91">
                  <c:v>486.76</c:v>
                </c:pt>
                <c:pt idx="92">
                  <c:v>486.76</c:v>
                </c:pt>
                <c:pt idx="93">
                  <c:v>486.76</c:v>
                </c:pt>
                <c:pt idx="94">
                  <c:v>486.76</c:v>
                </c:pt>
                <c:pt idx="95">
                  <c:v>486.76</c:v>
                </c:pt>
                <c:pt idx="96">
                  <c:v>578.91000000000008</c:v>
                </c:pt>
                <c:pt idx="97">
                  <c:v>578.91000000000008</c:v>
                </c:pt>
                <c:pt idx="98">
                  <c:v>578.91000000000008</c:v>
                </c:pt>
                <c:pt idx="99">
                  <c:v>578.91000000000008</c:v>
                </c:pt>
                <c:pt idx="100">
                  <c:v>578.91000000000008</c:v>
                </c:pt>
                <c:pt idx="101">
                  <c:v>578.91000000000008</c:v>
                </c:pt>
                <c:pt idx="102">
                  <c:v>578.91000000000008</c:v>
                </c:pt>
                <c:pt idx="103">
                  <c:v>578.91000000000008</c:v>
                </c:pt>
                <c:pt idx="104">
                  <c:v>578.91000000000008</c:v>
                </c:pt>
                <c:pt idx="105">
                  <c:v>578.91000000000008</c:v>
                </c:pt>
                <c:pt idx="106">
                  <c:v>578.91000000000008</c:v>
                </c:pt>
                <c:pt idx="107">
                  <c:v>578.91000000000008</c:v>
                </c:pt>
                <c:pt idx="108">
                  <c:v>723.03250000000003</c:v>
                </c:pt>
                <c:pt idx="109">
                  <c:v>723.03250000000003</c:v>
                </c:pt>
                <c:pt idx="110">
                  <c:v>723.03250000000003</c:v>
                </c:pt>
                <c:pt idx="111">
                  <c:v>723.03250000000003</c:v>
                </c:pt>
                <c:pt idx="112">
                  <c:v>723.03250000000003</c:v>
                </c:pt>
                <c:pt idx="113">
                  <c:v>723.03250000000003</c:v>
                </c:pt>
                <c:pt idx="114">
                  <c:v>723.03250000000003</c:v>
                </c:pt>
                <c:pt idx="115">
                  <c:v>723.03250000000003</c:v>
                </c:pt>
                <c:pt idx="116">
                  <c:v>723.03250000000003</c:v>
                </c:pt>
                <c:pt idx="117">
                  <c:v>723.03250000000003</c:v>
                </c:pt>
                <c:pt idx="118">
                  <c:v>723.03250000000003</c:v>
                </c:pt>
                <c:pt idx="119">
                  <c:v>723.03250000000003</c:v>
                </c:pt>
                <c:pt idx="120">
                  <c:v>599.14499999999998</c:v>
                </c:pt>
                <c:pt idx="121">
                  <c:v>599.14499999999998</c:v>
                </c:pt>
                <c:pt idx="122">
                  <c:v>599.14499999999998</c:v>
                </c:pt>
                <c:pt idx="123">
                  <c:v>599.14499999999998</c:v>
                </c:pt>
                <c:pt idx="124">
                  <c:v>599.14499999999998</c:v>
                </c:pt>
                <c:pt idx="125">
                  <c:v>599.14499999999998</c:v>
                </c:pt>
                <c:pt idx="126">
                  <c:v>599.14499999999998</c:v>
                </c:pt>
                <c:pt idx="127">
                  <c:v>599.14499999999998</c:v>
                </c:pt>
                <c:pt idx="128">
                  <c:v>599.14499999999998</c:v>
                </c:pt>
                <c:pt idx="129">
                  <c:v>599.14499999999998</c:v>
                </c:pt>
                <c:pt idx="130">
                  <c:v>599.14499999999998</c:v>
                </c:pt>
                <c:pt idx="131">
                  <c:v>599.14499999999998</c:v>
                </c:pt>
                <c:pt idx="132">
                  <c:v>692.23500000000001</c:v>
                </c:pt>
                <c:pt idx="133">
                  <c:v>692.23500000000001</c:v>
                </c:pt>
                <c:pt idx="134">
                  <c:v>692.23500000000001</c:v>
                </c:pt>
                <c:pt idx="135">
                  <c:v>692.23500000000001</c:v>
                </c:pt>
                <c:pt idx="136">
                  <c:v>692.23500000000001</c:v>
                </c:pt>
                <c:pt idx="137">
                  <c:v>692.23500000000001</c:v>
                </c:pt>
                <c:pt idx="138">
                  <c:v>692.23500000000001</c:v>
                </c:pt>
                <c:pt idx="139">
                  <c:v>692.23500000000001</c:v>
                </c:pt>
                <c:pt idx="140">
                  <c:v>692.23500000000001</c:v>
                </c:pt>
                <c:pt idx="141">
                  <c:v>692.23500000000001</c:v>
                </c:pt>
                <c:pt idx="142">
                  <c:v>692.23500000000001</c:v>
                </c:pt>
                <c:pt idx="143">
                  <c:v>692.23500000000001</c:v>
                </c:pt>
                <c:pt idx="144">
                  <c:v>761.15249999999992</c:v>
                </c:pt>
                <c:pt idx="145">
                  <c:v>761.15249999999992</c:v>
                </c:pt>
                <c:pt idx="146">
                  <c:v>761.15249999999992</c:v>
                </c:pt>
                <c:pt idx="147">
                  <c:v>761.15249999999992</c:v>
                </c:pt>
                <c:pt idx="148">
                  <c:v>761.15249999999992</c:v>
                </c:pt>
                <c:pt idx="149">
                  <c:v>761.15249999999992</c:v>
                </c:pt>
                <c:pt idx="150">
                  <c:v>761.15249999999992</c:v>
                </c:pt>
                <c:pt idx="151">
                  <c:v>761.15249999999992</c:v>
                </c:pt>
                <c:pt idx="152">
                  <c:v>761.15249999999992</c:v>
                </c:pt>
                <c:pt idx="153">
                  <c:v>761.15249999999992</c:v>
                </c:pt>
                <c:pt idx="154">
                  <c:v>761.15249999999992</c:v>
                </c:pt>
                <c:pt idx="155">
                  <c:v>761.15249999999992</c:v>
                </c:pt>
                <c:pt idx="156">
                  <c:v>792.26599999999996</c:v>
                </c:pt>
                <c:pt idx="157">
                  <c:v>792.26599999999996</c:v>
                </c:pt>
                <c:pt idx="158">
                  <c:v>792.26599999999996</c:v>
                </c:pt>
                <c:pt idx="159">
                  <c:v>792.26599999999996</c:v>
                </c:pt>
                <c:pt idx="160">
                  <c:v>792.26599999999996</c:v>
                </c:pt>
                <c:pt idx="161">
                  <c:v>792.26599999999996</c:v>
                </c:pt>
                <c:pt idx="162">
                  <c:v>792.26599999999996</c:v>
                </c:pt>
                <c:pt idx="163">
                  <c:v>792.26599999999996</c:v>
                </c:pt>
                <c:pt idx="164">
                  <c:v>792.26599999999996</c:v>
                </c:pt>
                <c:pt idx="165">
                  <c:v>792.26599999999996</c:v>
                </c:pt>
                <c:pt idx="166">
                  <c:v>792.26599999999996</c:v>
                </c:pt>
                <c:pt idx="167">
                  <c:v>792.26599999999996</c:v>
                </c:pt>
                <c:pt idx="168">
                  <c:v>764.22249999999997</c:v>
                </c:pt>
                <c:pt idx="169">
                  <c:v>764.22249999999997</c:v>
                </c:pt>
                <c:pt idx="170">
                  <c:v>764.22249999999997</c:v>
                </c:pt>
                <c:pt idx="171">
                  <c:v>764.22249999999997</c:v>
                </c:pt>
                <c:pt idx="172">
                  <c:v>764.22249999999997</c:v>
                </c:pt>
                <c:pt idx="173">
                  <c:v>764.22249999999997</c:v>
                </c:pt>
                <c:pt idx="174">
                  <c:v>764.22249999999997</c:v>
                </c:pt>
                <c:pt idx="175">
                  <c:v>764.22249999999997</c:v>
                </c:pt>
                <c:pt idx="176">
                  <c:v>764.22249999999997</c:v>
                </c:pt>
                <c:pt idx="177">
                  <c:v>764.22249999999997</c:v>
                </c:pt>
                <c:pt idx="178">
                  <c:v>764.22249999999997</c:v>
                </c:pt>
                <c:pt idx="179">
                  <c:v>764.22249999999997</c:v>
                </c:pt>
                <c:pt idx="180">
                  <c:v>759.66</c:v>
                </c:pt>
                <c:pt idx="181">
                  <c:v>759.66</c:v>
                </c:pt>
                <c:pt idx="182">
                  <c:v>759.66</c:v>
                </c:pt>
                <c:pt idx="183">
                  <c:v>759.66</c:v>
                </c:pt>
                <c:pt idx="184">
                  <c:v>759.66</c:v>
                </c:pt>
                <c:pt idx="185">
                  <c:v>759.66</c:v>
                </c:pt>
                <c:pt idx="186">
                  <c:v>759.66</c:v>
                </c:pt>
                <c:pt idx="187">
                  <c:v>759.66</c:v>
                </c:pt>
                <c:pt idx="188">
                  <c:v>759.66</c:v>
                </c:pt>
                <c:pt idx="189">
                  <c:v>759.66</c:v>
                </c:pt>
                <c:pt idx="190">
                  <c:v>759.66</c:v>
                </c:pt>
                <c:pt idx="191">
                  <c:v>759.66</c:v>
                </c:pt>
                <c:pt idx="192">
                  <c:v>723.35799999999995</c:v>
                </c:pt>
                <c:pt idx="193">
                  <c:v>723.35799999999995</c:v>
                </c:pt>
                <c:pt idx="194">
                  <c:v>723.35799999999995</c:v>
                </c:pt>
                <c:pt idx="195">
                  <c:v>723.35799999999995</c:v>
                </c:pt>
                <c:pt idx="196">
                  <c:v>723.35799999999995</c:v>
                </c:pt>
                <c:pt idx="197">
                  <c:v>723.35799999999995</c:v>
                </c:pt>
                <c:pt idx="198">
                  <c:v>723.35799999999995</c:v>
                </c:pt>
                <c:pt idx="199">
                  <c:v>723.35799999999995</c:v>
                </c:pt>
                <c:pt idx="200">
                  <c:v>723.35799999999995</c:v>
                </c:pt>
                <c:pt idx="201">
                  <c:v>723.35799999999995</c:v>
                </c:pt>
                <c:pt idx="202">
                  <c:v>723.35799999999995</c:v>
                </c:pt>
                <c:pt idx="203">
                  <c:v>723.35799999999995</c:v>
                </c:pt>
                <c:pt idx="204">
                  <c:v>680.375</c:v>
                </c:pt>
                <c:pt idx="205">
                  <c:v>680.375</c:v>
                </c:pt>
                <c:pt idx="206">
                  <c:v>680.375</c:v>
                </c:pt>
                <c:pt idx="207">
                  <c:v>680.375</c:v>
                </c:pt>
                <c:pt idx="208">
                  <c:v>680.375</c:v>
                </c:pt>
                <c:pt idx="209">
                  <c:v>680.375</c:v>
                </c:pt>
                <c:pt idx="210">
                  <c:v>680.375</c:v>
                </c:pt>
                <c:pt idx="211">
                  <c:v>680.375</c:v>
                </c:pt>
                <c:pt idx="212">
                  <c:v>680.375</c:v>
                </c:pt>
                <c:pt idx="213">
                  <c:v>680.375</c:v>
                </c:pt>
                <c:pt idx="214">
                  <c:v>680.375</c:v>
                </c:pt>
                <c:pt idx="215">
                  <c:v>680.375</c:v>
                </c:pt>
                <c:pt idx="216">
                  <c:v>673.49</c:v>
                </c:pt>
                <c:pt idx="217">
                  <c:v>673.49</c:v>
                </c:pt>
                <c:pt idx="218">
                  <c:v>673.49</c:v>
                </c:pt>
                <c:pt idx="219">
                  <c:v>673.49</c:v>
                </c:pt>
                <c:pt idx="220">
                  <c:v>673.49</c:v>
                </c:pt>
                <c:pt idx="221">
                  <c:v>673.49</c:v>
                </c:pt>
                <c:pt idx="222">
                  <c:v>673.49</c:v>
                </c:pt>
                <c:pt idx="223">
                  <c:v>673.49</c:v>
                </c:pt>
                <c:pt idx="224">
                  <c:v>673.49</c:v>
                </c:pt>
                <c:pt idx="225">
                  <c:v>673.49</c:v>
                </c:pt>
                <c:pt idx="226">
                  <c:v>673.49</c:v>
                </c:pt>
                <c:pt idx="227">
                  <c:v>673.49</c:v>
                </c:pt>
                <c:pt idx="228">
                  <c:v>711.48</c:v>
                </c:pt>
                <c:pt idx="229">
                  <c:v>711.48</c:v>
                </c:pt>
                <c:pt idx="230">
                  <c:v>711.48</c:v>
                </c:pt>
                <c:pt idx="231">
                  <c:v>711.48</c:v>
                </c:pt>
                <c:pt idx="232">
                  <c:v>711.48</c:v>
                </c:pt>
                <c:pt idx="233">
                  <c:v>711.48</c:v>
                </c:pt>
                <c:pt idx="234">
                  <c:v>711.48</c:v>
                </c:pt>
                <c:pt idx="235">
                  <c:v>711.48</c:v>
                </c:pt>
                <c:pt idx="236">
                  <c:v>711.48</c:v>
                </c:pt>
                <c:pt idx="237">
                  <c:v>711.48</c:v>
                </c:pt>
                <c:pt idx="238">
                  <c:v>711.48</c:v>
                </c:pt>
                <c:pt idx="239">
                  <c:v>711.48</c:v>
                </c:pt>
                <c:pt idx="240">
                  <c:v>701.75599999999997</c:v>
                </c:pt>
                <c:pt idx="241">
                  <c:v>701.75599999999997</c:v>
                </c:pt>
                <c:pt idx="242">
                  <c:v>701.75599999999997</c:v>
                </c:pt>
                <c:pt idx="243">
                  <c:v>701.75599999999997</c:v>
                </c:pt>
                <c:pt idx="244">
                  <c:v>701.75599999999997</c:v>
                </c:pt>
                <c:pt idx="245">
                  <c:v>701.75599999999997</c:v>
                </c:pt>
                <c:pt idx="246">
                  <c:v>701.75599999999997</c:v>
                </c:pt>
                <c:pt idx="247">
                  <c:v>701.75599999999997</c:v>
                </c:pt>
                <c:pt idx="248">
                  <c:v>701.75599999999997</c:v>
                </c:pt>
                <c:pt idx="249">
                  <c:v>701.75599999999997</c:v>
                </c:pt>
                <c:pt idx="250">
                  <c:v>701.75599999999997</c:v>
                </c:pt>
                <c:pt idx="251">
                  <c:v>701.75599999999997</c:v>
                </c:pt>
                <c:pt idx="252">
                  <c:v>731.98</c:v>
                </c:pt>
                <c:pt idx="253">
                  <c:v>731.98</c:v>
                </c:pt>
                <c:pt idx="254">
                  <c:v>731.98</c:v>
                </c:pt>
                <c:pt idx="255">
                  <c:v>731.98</c:v>
                </c:pt>
                <c:pt idx="256">
                  <c:v>731.98</c:v>
                </c:pt>
                <c:pt idx="257">
                  <c:v>731.98</c:v>
                </c:pt>
                <c:pt idx="258">
                  <c:v>731.98</c:v>
                </c:pt>
                <c:pt idx="259">
                  <c:v>731.98</c:v>
                </c:pt>
                <c:pt idx="260">
                  <c:v>731.98</c:v>
                </c:pt>
                <c:pt idx="261">
                  <c:v>731.98</c:v>
                </c:pt>
                <c:pt idx="262">
                  <c:v>731.98</c:v>
                </c:pt>
                <c:pt idx="263">
                  <c:v>731.98</c:v>
                </c:pt>
                <c:pt idx="264">
                  <c:v>910.42000000000007</c:v>
                </c:pt>
                <c:pt idx="265">
                  <c:v>910.42000000000007</c:v>
                </c:pt>
                <c:pt idx="266">
                  <c:v>910.42000000000007</c:v>
                </c:pt>
                <c:pt idx="267">
                  <c:v>910.42000000000007</c:v>
                </c:pt>
                <c:pt idx="268">
                  <c:v>910.42000000000007</c:v>
                </c:pt>
                <c:pt idx="269">
                  <c:v>910.42000000000007</c:v>
                </c:pt>
                <c:pt idx="270">
                  <c:v>910.42000000000007</c:v>
                </c:pt>
                <c:pt idx="271">
                  <c:v>910.42000000000007</c:v>
                </c:pt>
                <c:pt idx="272">
                  <c:v>910.42000000000007</c:v>
                </c:pt>
                <c:pt idx="273">
                  <c:v>910.42000000000007</c:v>
                </c:pt>
                <c:pt idx="274">
                  <c:v>910.42000000000007</c:v>
                </c:pt>
                <c:pt idx="275">
                  <c:v>910.42000000000007</c:v>
                </c:pt>
              </c:numCache>
            </c:numRef>
          </c:val>
          <c:smooth val="0"/>
          <c:extLst>
            <c:ext xmlns:c16="http://schemas.microsoft.com/office/drawing/2014/chart" uri="{C3380CC4-5D6E-409C-BE32-E72D297353CC}">
              <c16:uniqueId val="{00000001-1CBB-4E7E-9D97-BFD2348DE088}"/>
            </c:ext>
          </c:extLst>
        </c:ser>
        <c:ser>
          <c:idx val="2"/>
          <c:order val="2"/>
          <c:tx>
            <c:v>Net Returns</c:v>
          </c:tx>
          <c:spPr>
            <a:ln w="28575" cap="rnd">
              <a:solidFill>
                <a:schemeClr val="accent3"/>
              </a:solidFill>
              <a:round/>
            </a:ln>
            <a:effectLst/>
          </c:spPr>
          <c:marker>
            <c:symbol val="none"/>
          </c:marker>
          <c:cat>
            <c:strRef>
              <c:f>'Monthly Profitability'!$B$6:$B$281</c:f>
              <c:strCache>
                <c:ptCount val="276"/>
                <c:pt idx="0">
                  <c:v>Sept. 2000</c:v>
                </c:pt>
                <c:pt idx="1">
                  <c:v>Oct.</c:v>
                </c:pt>
                <c:pt idx="2">
                  <c:v>Nov.</c:v>
                </c:pt>
                <c:pt idx="3">
                  <c:v>Dec.</c:v>
                </c:pt>
                <c:pt idx="4">
                  <c:v>Jan. 2001</c:v>
                </c:pt>
                <c:pt idx="5">
                  <c:v>Feb.</c:v>
                </c:pt>
                <c:pt idx="6">
                  <c:v>March</c:v>
                </c:pt>
                <c:pt idx="7">
                  <c:v>April</c:v>
                </c:pt>
                <c:pt idx="8">
                  <c:v>May</c:v>
                </c:pt>
                <c:pt idx="9">
                  <c:v>June</c:v>
                </c:pt>
                <c:pt idx="10">
                  <c:v>July</c:v>
                </c:pt>
                <c:pt idx="11">
                  <c:v>Aug. 2001</c:v>
                </c:pt>
                <c:pt idx="12">
                  <c:v>Sept. 2001</c:v>
                </c:pt>
                <c:pt idx="13">
                  <c:v>Oct.</c:v>
                </c:pt>
                <c:pt idx="14">
                  <c:v>Nov.</c:v>
                </c:pt>
                <c:pt idx="15">
                  <c:v>Dec.</c:v>
                </c:pt>
                <c:pt idx="16">
                  <c:v>Jan. 2002</c:v>
                </c:pt>
                <c:pt idx="17">
                  <c:v>Feb.</c:v>
                </c:pt>
                <c:pt idx="18">
                  <c:v>March</c:v>
                </c:pt>
                <c:pt idx="19">
                  <c:v>April</c:v>
                </c:pt>
                <c:pt idx="20">
                  <c:v>May</c:v>
                </c:pt>
                <c:pt idx="21">
                  <c:v>June</c:v>
                </c:pt>
                <c:pt idx="22">
                  <c:v>July</c:v>
                </c:pt>
                <c:pt idx="23">
                  <c:v>Aug. 2002</c:v>
                </c:pt>
                <c:pt idx="24">
                  <c:v>Sept. 2002</c:v>
                </c:pt>
                <c:pt idx="25">
                  <c:v>Oct.</c:v>
                </c:pt>
                <c:pt idx="26">
                  <c:v>Nov.</c:v>
                </c:pt>
                <c:pt idx="27">
                  <c:v>Dec.</c:v>
                </c:pt>
                <c:pt idx="28">
                  <c:v>Jan. 2003</c:v>
                </c:pt>
                <c:pt idx="29">
                  <c:v>Feb.</c:v>
                </c:pt>
                <c:pt idx="30">
                  <c:v>March</c:v>
                </c:pt>
                <c:pt idx="31">
                  <c:v>April</c:v>
                </c:pt>
                <c:pt idx="32">
                  <c:v>May</c:v>
                </c:pt>
                <c:pt idx="33">
                  <c:v>June</c:v>
                </c:pt>
                <c:pt idx="34">
                  <c:v>July</c:v>
                </c:pt>
                <c:pt idx="35">
                  <c:v>Aug. 2003</c:v>
                </c:pt>
                <c:pt idx="36">
                  <c:v>Sept. 2003</c:v>
                </c:pt>
                <c:pt idx="37">
                  <c:v>Oct.</c:v>
                </c:pt>
                <c:pt idx="38">
                  <c:v>Nov.</c:v>
                </c:pt>
                <c:pt idx="39">
                  <c:v>Dec.</c:v>
                </c:pt>
                <c:pt idx="40">
                  <c:v>Jan. 2004</c:v>
                </c:pt>
                <c:pt idx="41">
                  <c:v>Feb.</c:v>
                </c:pt>
                <c:pt idx="42">
                  <c:v>March</c:v>
                </c:pt>
                <c:pt idx="43">
                  <c:v>April</c:v>
                </c:pt>
                <c:pt idx="44">
                  <c:v>May</c:v>
                </c:pt>
                <c:pt idx="45">
                  <c:v>June</c:v>
                </c:pt>
                <c:pt idx="46">
                  <c:v>July</c:v>
                </c:pt>
                <c:pt idx="47">
                  <c:v>Aug. 2004</c:v>
                </c:pt>
                <c:pt idx="48">
                  <c:v>Sept. 2004</c:v>
                </c:pt>
                <c:pt idx="49">
                  <c:v>Oct.</c:v>
                </c:pt>
                <c:pt idx="50">
                  <c:v>Nov.</c:v>
                </c:pt>
                <c:pt idx="51">
                  <c:v>Dec.</c:v>
                </c:pt>
                <c:pt idx="52">
                  <c:v>Jan. 2005</c:v>
                </c:pt>
                <c:pt idx="53">
                  <c:v>Feb.</c:v>
                </c:pt>
                <c:pt idx="54">
                  <c:v>March</c:v>
                </c:pt>
                <c:pt idx="55">
                  <c:v>April</c:v>
                </c:pt>
                <c:pt idx="56">
                  <c:v>May</c:v>
                </c:pt>
                <c:pt idx="57">
                  <c:v>June</c:v>
                </c:pt>
                <c:pt idx="58">
                  <c:v>July</c:v>
                </c:pt>
                <c:pt idx="59">
                  <c:v>Aug. 2005</c:v>
                </c:pt>
                <c:pt idx="60">
                  <c:v>Sept. 2005</c:v>
                </c:pt>
                <c:pt idx="61">
                  <c:v>Oct.</c:v>
                </c:pt>
                <c:pt idx="62">
                  <c:v>Nov.</c:v>
                </c:pt>
                <c:pt idx="63">
                  <c:v>Dec.</c:v>
                </c:pt>
                <c:pt idx="64">
                  <c:v>Jan. 2006</c:v>
                </c:pt>
                <c:pt idx="65">
                  <c:v>Feb.</c:v>
                </c:pt>
                <c:pt idx="66">
                  <c:v>March</c:v>
                </c:pt>
                <c:pt idx="67">
                  <c:v>April</c:v>
                </c:pt>
                <c:pt idx="68">
                  <c:v>May</c:v>
                </c:pt>
                <c:pt idx="69">
                  <c:v>June</c:v>
                </c:pt>
                <c:pt idx="70">
                  <c:v>July</c:v>
                </c:pt>
                <c:pt idx="71">
                  <c:v>Aug. 2006</c:v>
                </c:pt>
                <c:pt idx="72">
                  <c:v>Sept. 2006</c:v>
                </c:pt>
                <c:pt idx="73">
                  <c:v>Oct.</c:v>
                </c:pt>
                <c:pt idx="74">
                  <c:v>Nov.</c:v>
                </c:pt>
                <c:pt idx="75">
                  <c:v>Dec.</c:v>
                </c:pt>
                <c:pt idx="76">
                  <c:v>Jan. 2007</c:v>
                </c:pt>
                <c:pt idx="77">
                  <c:v>Feb.</c:v>
                </c:pt>
                <c:pt idx="78">
                  <c:v>March</c:v>
                </c:pt>
                <c:pt idx="79">
                  <c:v>April</c:v>
                </c:pt>
                <c:pt idx="80">
                  <c:v>May</c:v>
                </c:pt>
                <c:pt idx="81">
                  <c:v>June</c:v>
                </c:pt>
                <c:pt idx="82">
                  <c:v>July</c:v>
                </c:pt>
                <c:pt idx="83">
                  <c:v>Aug. 2007</c:v>
                </c:pt>
                <c:pt idx="84">
                  <c:v>Sept. 2007</c:v>
                </c:pt>
                <c:pt idx="85">
                  <c:v>Oct.</c:v>
                </c:pt>
                <c:pt idx="86">
                  <c:v>Nov.</c:v>
                </c:pt>
                <c:pt idx="87">
                  <c:v>Dec.</c:v>
                </c:pt>
                <c:pt idx="88">
                  <c:v>Jan. 2008</c:v>
                </c:pt>
                <c:pt idx="89">
                  <c:v>Feb.</c:v>
                </c:pt>
                <c:pt idx="90">
                  <c:v>March</c:v>
                </c:pt>
                <c:pt idx="91">
                  <c:v>April</c:v>
                </c:pt>
                <c:pt idx="92">
                  <c:v>May</c:v>
                </c:pt>
                <c:pt idx="93">
                  <c:v>June</c:v>
                </c:pt>
                <c:pt idx="94">
                  <c:v>July</c:v>
                </c:pt>
                <c:pt idx="95">
                  <c:v>Aug. 2008</c:v>
                </c:pt>
                <c:pt idx="96">
                  <c:v>Sept. 2008</c:v>
                </c:pt>
                <c:pt idx="97">
                  <c:v>Oct.</c:v>
                </c:pt>
                <c:pt idx="98">
                  <c:v>Nov.</c:v>
                </c:pt>
                <c:pt idx="99">
                  <c:v>Dec.</c:v>
                </c:pt>
                <c:pt idx="100">
                  <c:v>Jan. 2009</c:v>
                </c:pt>
                <c:pt idx="101">
                  <c:v>Feb.</c:v>
                </c:pt>
                <c:pt idx="102">
                  <c:v>March</c:v>
                </c:pt>
                <c:pt idx="103">
                  <c:v>April</c:v>
                </c:pt>
                <c:pt idx="104">
                  <c:v>May</c:v>
                </c:pt>
                <c:pt idx="105">
                  <c:v>June</c:v>
                </c:pt>
                <c:pt idx="106">
                  <c:v>July</c:v>
                </c:pt>
                <c:pt idx="107">
                  <c:v>Aug. 2009</c:v>
                </c:pt>
                <c:pt idx="108">
                  <c:v>Sept. 2009</c:v>
                </c:pt>
                <c:pt idx="109">
                  <c:v>Oct.</c:v>
                </c:pt>
                <c:pt idx="110">
                  <c:v>Nov.</c:v>
                </c:pt>
                <c:pt idx="111">
                  <c:v>Dec.</c:v>
                </c:pt>
                <c:pt idx="112">
                  <c:v>Jan. 2010</c:v>
                </c:pt>
                <c:pt idx="113">
                  <c:v>Feb.</c:v>
                </c:pt>
                <c:pt idx="114">
                  <c:v>March</c:v>
                </c:pt>
                <c:pt idx="115">
                  <c:v>April</c:v>
                </c:pt>
                <c:pt idx="116">
                  <c:v>May</c:v>
                </c:pt>
                <c:pt idx="117">
                  <c:v>June</c:v>
                </c:pt>
                <c:pt idx="118">
                  <c:v>July</c:v>
                </c:pt>
                <c:pt idx="119">
                  <c:v>Aug. 2010</c:v>
                </c:pt>
                <c:pt idx="120">
                  <c:v>Sept. 2010</c:v>
                </c:pt>
                <c:pt idx="121">
                  <c:v>Oct.</c:v>
                </c:pt>
                <c:pt idx="122">
                  <c:v>Nov.</c:v>
                </c:pt>
                <c:pt idx="123">
                  <c:v>Dec.</c:v>
                </c:pt>
                <c:pt idx="124">
                  <c:v>Jan. 2011</c:v>
                </c:pt>
                <c:pt idx="125">
                  <c:v>Feb.</c:v>
                </c:pt>
                <c:pt idx="126">
                  <c:v>March</c:v>
                </c:pt>
                <c:pt idx="127">
                  <c:v>April</c:v>
                </c:pt>
                <c:pt idx="128">
                  <c:v>May</c:v>
                </c:pt>
                <c:pt idx="129">
                  <c:v>June</c:v>
                </c:pt>
                <c:pt idx="130">
                  <c:v>July</c:v>
                </c:pt>
                <c:pt idx="131">
                  <c:v>Aug. 2011</c:v>
                </c:pt>
                <c:pt idx="132">
                  <c:v>Sept. 2011</c:v>
                </c:pt>
                <c:pt idx="133">
                  <c:v>Oct.</c:v>
                </c:pt>
                <c:pt idx="134">
                  <c:v>Nov.</c:v>
                </c:pt>
                <c:pt idx="135">
                  <c:v>Dec.</c:v>
                </c:pt>
                <c:pt idx="136">
                  <c:v>Jan. 2012</c:v>
                </c:pt>
                <c:pt idx="137">
                  <c:v>Feb.</c:v>
                </c:pt>
                <c:pt idx="138">
                  <c:v>March</c:v>
                </c:pt>
                <c:pt idx="139">
                  <c:v>April</c:v>
                </c:pt>
                <c:pt idx="140">
                  <c:v>May</c:v>
                </c:pt>
                <c:pt idx="141">
                  <c:v>June</c:v>
                </c:pt>
                <c:pt idx="142">
                  <c:v>July</c:v>
                </c:pt>
                <c:pt idx="143">
                  <c:v>Aug. 2012</c:v>
                </c:pt>
                <c:pt idx="144">
                  <c:v>Sept. 2012</c:v>
                </c:pt>
                <c:pt idx="145">
                  <c:v>Oct.</c:v>
                </c:pt>
                <c:pt idx="146">
                  <c:v>Nov.</c:v>
                </c:pt>
                <c:pt idx="147">
                  <c:v>Dec.</c:v>
                </c:pt>
                <c:pt idx="148">
                  <c:v>Jan. 2013</c:v>
                </c:pt>
                <c:pt idx="149">
                  <c:v>Feb.</c:v>
                </c:pt>
                <c:pt idx="150">
                  <c:v>March</c:v>
                </c:pt>
                <c:pt idx="151">
                  <c:v>April</c:v>
                </c:pt>
                <c:pt idx="152">
                  <c:v>May</c:v>
                </c:pt>
                <c:pt idx="153">
                  <c:v>June</c:v>
                </c:pt>
                <c:pt idx="154">
                  <c:v>July</c:v>
                </c:pt>
                <c:pt idx="155">
                  <c:v>Aug. 2013</c:v>
                </c:pt>
                <c:pt idx="156">
                  <c:v>Sept. 2013</c:v>
                </c:pt>
                <c:pt idx="157">
                  <c:v>Oct.</c:v>
                </c:pt>
                <c:pt idx="158">
                  <c:v>Nov.</c:v>
                </c:pt>
                <c:pt idx="159">
                  <c:v>Dec.</c:v>
                </c:pt>
                <c:pt idx="160">
                  <c:v>Jan. 2014</c:v>
                </c:pt>
                <c:pt idx="161">
                  <c:v>Feb.</c:v>
                </c:pt>
                <c:pt idx="162">
                  <c:v>March</c:v>
                </c:pt>
                <c:pt idx="163">
                  <c:v>April</c:v>
                </c:pt>
                <c:pt idx="164">
                  <c:v>May</c:v>
                </c:pt>
                <c:pt idx="165">
                  <c:v>June</c:v>
                </c:pt>
                <c:pt idx="166">
                  <c:v>July</c:v>
                </c:pt>
                <c:pt idx="167">
                  <c:v>Aug. 2014</c:v>
                </c:pt>
                <c:pt idx="168">
                  <c:v>Sept. 2014</c:v>
                </c:pt>
                <c:pt idx="169">
                  <c:v>Oct.</c:v>
                </c:pt>
                <c:pt idx="170">
                  <c:v>Nov.</c:v>
                </c:pt>
                <c:pt idx="171">
                  <c:v>Dec.</c:v>
                </c:pt>
                <c:pt idx="172">
                  <c:v>Jan. 2015</c:v>
                </c:pt>
                <c:pt idx="173">
                  <c:v>Feb.</c:v>
                </c:pt>
                <c:pt idx="174">
                  <c:v>March</c:v>
                </c:pt>
                <c:pt idx="175">
                  <c:v>April</c:v>
                </c:pt>
                <c:pt idx="176">
                  <c:v>May</c:v>
                </c:pt>
                <c:pt idx="177">
                  <c:v>June</c:v>
                </c:pt>
                <c:pt idx="178">
                  <c:v>July</c:v>
                </c:pt>
                <c:pt idx="179">
                  <c:v>Aug. 2015</c:v>
                </c:pt>
                <c:pt idx="180">
                  <c:v>Sept. 2015</c:v>
                </c:pt>
                <c:pt idx="181">
                  <c:v>Oct.</c:v>
                </c:pt>
                <c:pt idx="182">
                  <c:v>Nov.</c:v>
                </c:pt>
                <c:pt idx="183">
                  <c:v>Dec.</c:v>
                </c:pt>
                <c:pt idx="184">
                  <c:v>Jan. 2016</c:v>
                </c:pt>
                <c:pt idx="185">
                  <c:v>Feb.</c:v>
                </c:pt>
                <c:pt idx="186">
                  <c:v>March</c:v>
                </c:pt>
                <c:pt idx="187">
                  <c:v>April</c:v>
                </c:pt>
                <c:pt idx="188">
                  <c:v>May</c:v>
                </c:pt>
                <c:pt idx="189">
                  <c:v>June</c:v>
                </c:pt>
                <c:pt idx="190">
                  <c:v>July</c:v>
                </c:pt>
                <c:pt idx="191">
                  <c:v>Aug. 2016</c:v>
                </c:pt>
                <c:pt idx="192">
                  <c:v>Sept. 2016</c:v>
                </c:pt>
                <c:pt idx="193">
                  <c:v>Oct.</c:v>
                </c:pt>
                <c:pt idx="194">
                  <c:v>Nov.</c:v>
                </c:pt>
                <c:pt idx="195">
                  <c:v>Dec.</c:v>
                </c:pt>
                <c:pt idx="196">
                  <c:v>Jan. 2017</c:v>
                </c:pt>
                <c:pt idx="197">
                  <c:v>Feb.</c:v>
                </c:pt>
                <c:pt idx="198">
                  <c:v>March</c:v>
                </c:pt>
                <c:pt idx="199">
                  <c:v>April</c:v>
                </c:pt>
                <c:pt idx="200">
                  <c:v>May</c:v>
                </c:pt>
                <c:pt idx="201">
                  <c:v>June</c:v>
                </c:pt>
                <c:pt idx="202">
                  <c:v>July</c:v>
                </c:pt>
                <c:pt idx="203">
                  <c:v>Aug. 2017</c:v>
                </c:pt>
                <c:pt idx="204">
                  <c:v>Sept. 2017</c:v>
                </c:pt>
                <c:pt idx="205">
                  <c:v>Oct.</c:v>
                </c:pt>
                <c:pt idx="206">
                  <c:v>Nov.</c:v>
                </c:pt>
                <c:pt idx="207">
                  <c:v>Dec.</c:v>
                </c:pt>
                <c:pt idx="208">
                  <c:v>Jan. 2018</c:v>
                </c:pt>
                <c:pt idx="209">
                  <c:v>Feb.</c:v>
                </c:pt>
                <c:pt idx="210">
                  <c:v>March</c:v>
                </c:pt>
                <c:pt idx="211">
                  <c:v>April</c:v>
                </c:pt>
                <c:pt idx="212">
                  <c:v>May</c:v>
                </c:pt>
                <c:pt idx="213">
                  <c:v>June</c:v>
                </c:pt>
                <c:pt idx="214">
                  <c:v>July</c:v>
                </c:pt>
                <c:pt idx="215">
                  <c:v>Aug. 2018</c:v>
                </c:pt>
                <c:pt idx="216">
                  <c:v>Sept. 2018</c:v>
                </c:pt>
                <c:pt idx="217">
                  <c:v>Oct.</c:v>
                </c:pt>
                <c:pt idx="218">
                  <c:v>Nov.</c:v>
                </c:pt>
                <c:pt idx="219">
                  <c:v>Dec.</c:v>
                </c:pt>
                <c:pt idx="220">
                  <c:v>Jan. 2019</c:v>
                </c:pt>
                <c:pt idx="221">
                  <c:v>Feb.</c:v>
                </c:pt>
                <c:pt idx="222">
                  <c:v>March</c:v>
                </c:pt>
                <c:pt idx="223">
                  <c:v>April</c:v>
                </c:pt>
                <c:pt idx="224">
                  <c:v>May</c:v>
                </c:pt>
                <c:pt idx="225">
                  <c:v>June</c:v>
                </c:pt>
                <c:pt idx="226">
                  <c:v>July</c:v>
                </c:pt>
                <c:pt idx="227">
                  <c:v>Aug. 2019</c:v>
                </c:pt>
                <c:pt idx="228">
                  <c:v>Sept. 2019</c:v>
                </c:pt>
                <c:pt idx="229">
                  <c:v>Oct.</c:v>
                </c:pt>
                <c:pt idx="230">
                  <c:v>Nov.</c:v>
                </c:pt>
                <c:pt idx="231">
                  <c:v>Dec.</c:v>
                </c:pt>
                <c:pt idx="232">
                  <c:v>Jan. 2020</c:v>
                </c:pt>
                <c:pt idx="233">
                  <c:v>Feb.</c:v>
                </c:pt>
                <c:pt idx="234">
                  <c:v>March</c:v>
                </c:pt>
                <c:pt idx="235">
                  <c:v>April</c:v>
                </c:pt>
                <c:pt idx="236">
                  <c:v>May</c:v>
                </c:pt>
                <c:pt idx="237">
                  <c:v>June</c:v>
                </c:pt>
                <c:pt idx="238">
                  <c:v>July</c:v>
                </c:pt>
                <c:pt idx="239">
                  <c:v>Aug. 2020</c:v>
                </c:pt>
                <c:pt idx="240">
                  <c:v>Sept. 2020</c:v>
                </c:pt>
                <c:pt idx="241">
                  <c:v>Oct.</c:v>
                </c:pt>
                <c:pt idx="242">
                  <c:v>Nov.</c:v>
                </c:pt>
                <c:pt idx="243">
                  <c:v>Dec.</c:v>
                </c:pt>
                <c:pt idx="244">
                  <c:v>Jan. 2021</c:v>
                </c:pt>
                <c:pt idx="245">
                  <c:v>Feb.</c:v>
                </c:pt>
                <c:pt idx="246">
                  <c:v>March</c:v>
                </c:pt>
                <c:pt idx="247">
                  <c:v>April</c:v>
                </c:pt>
                <c:pt idx="248">
                  <c:v>May</c:v>
                </c:pt>
                <c:pt idx="249">
                  <c:v>June</c:v>
                </c:pt>
                <c:pt idx="250">
                  <c:v>July</c:v>
                </c:pt>
                <c:pt idx="251">
                  <c:v>Aug. 2021</c:v>
                </c:pt>
                <c:pt idx="252">
                  <c:v>Sept. 2021</c:v>
                </c:pt>
                <c:pt idx="253">
                  <c:v>Oct.</c:v>
                </c:pt>
                <c:pt idx="254">
                  <c:v>Nov.</c:v>
                </c:pt>
                <c:pt idx="255">
                  <c:v>Dec.</c:v>
                </c:pt>
                <c:pt idx="256">
                  <c:v>Jan. 2022</c:v>
                </c:pt>
                <c:pt idx="257">
                  <c:v>Feb.</c:v>
                </c:pt>
                <c:pt idx="258">
                  <c:v>March</c:v>
                </c:pt>
                <c:pt idx="259">
                  <c:v>April</c:v>
                </c:pt>
                <c:pt idx="260">
                  <c:v>May</c:v>
                </c:pt>
                <c:pt idx="261">
                  <c:v>June</c:v>
                </c:pt>
                <c:pt idx="262">
                  <c:v>July</c:v>
                </c:pt>
                <c:pt idx="263">
                  <c:v>Aug. 2022</c:v>
                </c:pt>
                <c:pt idx="264">
                  <c:v>Sept. 2022</c:v>
                </c:pt>
                <c:pt idx="265">
                  <c:v>Oct.</c:v>
                </c:pt>
                <c:pt idx="266">
                  <c:v>Nov.</c:v>
                </c:pt>
                <c:pt idx="267">
                  <c:v>Dec.</c:v>
                </c:pt>
                <c:pt idx="268">
                  <c:v>Jan. 2023</c:v>
                </c:pt>
                <c:pt idx="269">
                  <c:v>Feb.</c:v>
                </c:pt>
                <c:pt idx="270">
                  <c:v>March</c:v>
                </c:pt>
                <c:pt idx="271">
                  <c:v>April</c:v>
                </c:pt>
                <c:pt idx="272">
                  <c:v>May</c:v>
                </c:pt>
                <c:pt idx="273">
                  <c:v>June</c:v>
                </c:pt>
                <c:pt idx="274">
                  <c:v>July</c:v>
                </c:pt>
                <c:pt idx="275">
                  <c:v>Aug. 2023</c:v>
                </c:pt>
              </c:strCache>
            </c:strRef>
          </c:cat>
          <c:val>
            <c:numRef>
              <c:f>'Monthly Profitability'!$Z$6:$Z$281</c:f>
              <c:numCache>
                <c:formatCode>_("$"* #,##0_);_("$"* \(#,##0\);_("$"* "-"_);_(@_)</c:formatCode>
                <c:ptCount val="276"/>
                <c:pt idx="0">
                  <c:v>-94.990000000000009</c:v>
                </c:pt>
                <c:pt idx="1">
                  <c:v>-66.19</c:v>
                </c:pt>
                <c:pt idx="2">
                  <c:v>-41.710000000000036</c:v>
                </c:pt>
                <c:pt idx="3">
                  <c:v>-33.07000000000005</c:v>
                </c:pt>
                <c:pt idx="4">
                  <c:v>-37.389999999999986</c:v>
                </c:pt>
                <c:pt idx="5">
                  <c:v>-35.949999999999989</c:v>
                </c:pt>
                <c:pt idx="6">
                  <c:v>-34.510000000000048</c:v>
                </c:pt>
                <c:pt idx="7">
                  <c:v>-41.710000000000036</c:v>
                </c:pt>
                <c:pt idx="8">
                  <c:v>-57.550000000000011</c:v>
                </c:pt>
                <c:pt idx="9">
                  <c:v>-66.19</c:v>
                </c:pt>
                <c:pt idx="10">
                  <c:v>-47.470000000000027</c:v>
                </c:pt>
                <c:pt idx="11">
                  <c:v>-41.710000000000036</c:v>
                </c:pt>
                <c:pt idx="12">
                  <c:v>-70.82000000000005</c:v>
                </c:pt>
                <c:pt idx="13">
                  <c:v>-75.200000000000045</c:v>
                </c:pt>
                <c:pt idx="14">
                  <c:v>-72.28000000000003</c:v>
                </c:pt>
                <c:pt idx="15">
                  <c:v>-56.220000000000027</c:v>
                </c:pt>
                <c:pt idx="16">
                  <c:v>-60.60000000000008</c:v>
                </c:pt>
                <c:pt idx="17">
                  <c:v>-63.520000000000039</c:v>
                </c:pt>
                <c:pt idx="18">
                  <c:v>-59.140000000000043</c:v>
                </c:pt>
                <c:pt idx="19">
                  <c:v>-63.520000000000039</c:v>
                </c:pt>
                <c:pt idx="20">
                  <c:v>-66.440000000000055</c:v>
                </c:pt>
                <c:pt idx="21">
                  <c:v>-60.60000000000008</c:v>
                </c:pt>
                <c:pt idx="22">
                  <c:v>-38.700000000000045</c:v>
                </c:pt>
                <c:pt idx="23">
                  <c:v>-3.660000000000025</c:v>
                </c:pt>
                <c:pt idx="24">
                  <c:v>44.855000000000018</c:v>
                </c:pt>
                <c:pt idx="25">
                  <c:v>15.514999999999986</c:v>
                </c:pt>
                <c:pt idx="26">
                  <c:v>10.625</c:v>
                </c:pt>
                <c:pt idx="27">
                  <c:v>10.625</c:v>
                </c:pt>
                <c:pt idx="28">
                  <c:v>5.7349999999999568</c:v>
                </c:pt>
                <c:pt idx="29">
                  <c:v>12.254999999999995</c:v>
                </c:pt>
                <c:pt idx="30">
                  <c:v>12.254999999999995</c:v>
                </c:pt>
                <c:pt idx="31">
                  <c:v>17.144999999999925</c:v>
                </c:pt>
                <c:pt idx="32">
                  <c:v>25.295000000000016</c:v>
                </c:pt>
                <c:pt idx="33">
                  <c:v>18.774999999999977</c:v>
                </c:pt>
                <c:pt idx="34">
                  <c:v>-10.565000000000055</c:v>
                </c:pt>
                <c:pt idx="35">
                  <c:v>-18.715000000000032</c:v>
                </c:pt>
                <c:pt idx="36">
                  <c:v>-27.245000000000005</c:v>
                </c:pt>
                <c:pt idx="37">
                  <c:v>-38.23500000000007</c:v>
                </c:pt>
                <c:pt idx="38">
                  <c:v>-22.535000000000025</c:v>
                </c:pt>
                <c:pt idx="39">
                  <c:v>-3.69500000000005</c:v>
                </c:pt>
                <c:pt idx="40">
                  <c:v>5.7249999999999659</c:v>
                </c:pt>
                <c:pt idx="41">
                  <c:v>40.26499999999993</c:v>
                </c:pt>
                <c:pt idx="42">
                  <c:v>59.104999999999961</c:v>
                </c:pt>
                <c:pt idx="43">
                  <c:v>77.944999999999993</c:v>
                </c:pt>
                <c:pt idx="44">
                  <c:v>79.51499999999993</c:v>
                </c:pt>
                <c:pt idx="45">
                  <c:v>74.80499999999995</c:v>
                </c:pt>
                <c:pt idx="46">
                  <c:v>29.274999999999977</c:v>
                </c:pt>
                <c:pt idx="47">
                  <c:v>-9.9750000000000227</c:v>
                </c:pt>
                <c:pt idx="48">
                  <c:v>7.5400000000000205</c:v>
                </c:pt>
                <c:pt idx="49">
                  <c:v>11.160000000000025</c:v>
                </c:pt>
                <c:pt idx="50">
                  <c:v>-17.800000000000011</c:v>
                </c:pt>
                <c:pt idx="51">
                  <c:v>-19.610000000000014</c:v>
                </c:pt>
                <c:pt idx="52">
                  <c:v>-10.560000000000002</c:v>
                </c:pt>
                <c:pt idx="53">
                  <c:v>-39.520000000000039</c:v>
                </c:pt>
                <c:pt idx="54">
                  <c:v>-21.420000000000016</c:v>
                </c:pt>
                <c:pt idx="55">
                  <c:v>-26.850000000000023</c:v>
                </c:pt>
                <c:pt idx="56">
                  <c:v>-32.28000000000003</c:v>
                </c:pt>
                <c:pt idx="57">
                  <c:v>-26.850000000000023</c:v>
                </c:pt>
                <c:pt idx="58">
                  <c:v>-17.800000000000011</c:v>
                </c:pt>
                <c:pt idx="59">
                  <c:v>-46.759999999999991</c:v>
                </c:pt>
                <c:pt idx="60">
                  <c:v>-79.930000000000007</c:v>
                </c:pt>
                <c:pt idx="61">
                  <c:v>-85.12</c:v>
                </c:pt>
                <c:pt idx="62">
                  <c:v>-92.04000000000002</c:v>
                </c:pt>
                <c:pt idx="63">
                  <c:v>-69.550000000000011</c:v>
                </c:pt>
                <c:pt idx="64">
                  <c:v>-69.550000000000011</c:v>
                </c:pt>
                <c:pt idx="65">
                  <c:v>-55.710000000000036</c:v>
                </c:pt>
                <c:pt idx="66">
                  <c:v>-43.600000000000023</c:v>
                </c:pt>
                <c:pt idx="67">
                  <c:v>-40.139999999999986</c:v>
                </c:pt>
                <c:pt idx="68">
                  <c:v>-33.21999999999997</c:v>
                </c:pt>
                <c:pt idx="69">
                  <c:v>-28.03000000000003</c:v>
                </c:pt>
                <c:pt idx="70">
                  <c:v>-31.490000000000009</c:v>
                </c:pt>
                <c:pt idx="71">
                  <c:v>-40.139999999999986</c:v>
                </c:pt>
                <c:pt idx="72">
                  <c:v>-82.62</c:v>
                </c:pt>
                <c:pt idx="73">
                  <c:v>-24.519999999999982</c:v>
                </c:pt>
                <c:pt idx="74">
                  <c:v>43.539999999999964</c:v>
                </c:pt>
                <c:pt idx="75">
                  <c:v>75.079999999999984</c:v>
                </c:pt>
                <c:pt idx="76">
                  <c:v>76.739999999999952</c:v>
                </c:pt>
                <c:pt idx="77">
                  <c:v>146.45999999999998</c:v>
                </c:pt>
                <c:pt idx="78">
                  <c:v>126.53999999999991</c:v>
                </c:pt>
                <c:pt idx="79">
                  <c:v>134.83999999999997</c:v>
                </c:pt>
                <c:pt idx="80">
                  <c:v>158.07999999999998</c:v>
                </c:pt>
                <c:pt idx="81">
                  <c:v>143.13999999999993</c:v>
                </c:pt>
                <c:pt idx="82">
                  <c:v>118.23999999999995</c:v>
                </c:pt>
                <c:pt idx="83">
                  <c:v>113.25999999999993</c:v>
                </c:pt>
                <c:pt idx="84">
                  <c:v>90.57000000000005</c:v>
                </c:pt>
                <c:pt idx="85">
                  <c:v>93.990000000000009</c:v>
                </c:pt>
                <c:pt idx="86">
                  <c:v>124.76999999999998</c:v>
                </c:pt>
                <c:pt idx="87">
                  <c:v>177.78000000000009</c:v>
                </c:pt>
                <c:pt idx="88">
                  <c:v>215.39999999999998</c:v>
                </c:pt>
                <c:pt idx="89">
                  <c:v>307.74</c:v>
                </c:pt>
                <c:pt idx="90">
                  <c:v>326.55000000000007</c:v>
                </c:pt>
                <c:pt idx="91">
                  <c:v>394.94999999999993</c:v>
                </c:pt>
                <c:pt idx="92">
                  <c:v>405.21000000000004</c:v>
                </c:pt>
                <c:pt idx="93">
                  <c:v>463.35</c:v>
                </c:pt>
                <c:pt idx="94">
                  <c:v>434.28000000000009</c:v>
                </c:pt>
                <c:pt idx="95">
                  <c:v>451.38</c:v>
                </c:pt>
                <c:pt idx="96">
                  <c:v>328.44999999999993</c:v>
                </c:pt>
                <c:pt idx="97">
                  <c:v>212.16999999999996</c:v>
                </c:pt>
                <c:pt idx="98">
                  <c:v>189.93999999999983</c:v>
                </c:pt>
                <c:pt idx="99">
                  <c:v>165.99999999999989</c:v>
                </c:pt>
                <c:pt idx="100">
                  <c:v>205.33000000000004</c:v>
                </c:pt>
                <c:pt idx="101">
                  <c:v>123.24999999999989</c:v>
                </c:pt>
                <c:pt idx="102">
                  <c:v>126.66999999999996</c:v>
                </c:pt>
                <c:pt idx="103">
                  <c:v>118.11999999999989</c:v>
                </c:pt>
                <c:pt idx="104">
                  <c:v>140.3499999999998</c:v>
                </c:pt>
                <c:pt idx="105">
                  <c:v>136.92999999999995</c:v>
                </c:pt>
                <c:pt idx="106">
                  <c:v>70.239999999999895</c:v>
                </c:pt>
                <c:pt idx="107">
                  <c:v>10.389999999999873</c:v>
                </c:pt>
                <c:pt idx="108">
                  <c:v>-110.17250000000001</c:v>
                </c:pt>
                <c:pt idx="109">
                  <c:v>-28.272500000000036</c:v>
                </c:pt>
                <c:pt idx="110">
                  <c:v>-20.99249999999995</c:v>
                </c:pt>
                <c:pt idx="111">
                  <c:v>-28.272500000000036</c:v>
                </c:pt>
                <c:pt idx="112">
                  <c:v>-13.712500000000091</c:v>
                </c:pt>
                <c:pt idx="113">
                  <c:v>-31.912500000000023</c:v>
                </c:pt>
                <c:pt idx="114">
                  <c:v>-41.012500000000045</c:v>
                </c:pt>
                <c:pt idx="115">
                  <c:v>-68.3125</c:v>
                </c:pt>
                <c:pt idx="116">
                  <c:v>-57.392500000000041</c:v>
                </c:pt>
                <c:pt idx="117">
                  <c:v>-75.592500000000086</c:v>
                </c:pt>
                <c:pt idx="118">
                  <c:v>-61.032500000000027</c:v>
                </c:pt>
                <c:pt idx="119">
                  <c:v>-41.012500000000045</c:v>
                </c:pt>
                <c:pt idx="120">
                  <c:v>87.504999999999995</c:v>
                </c:pt>
                <c:pt idx="121">
                  <c:v>132.05500000000006</c:v>
                </c:pt>
                <c:pt idx="122">
                  <c:v>186.50500000000011</c:v>
                </c:pt>
                <c:pt idx="123">
                  <c:v>226.1049999999999</c:v>
                </c:pt>
                <c:pt idx="124">
                  <c:v>262.40500000000009</c:v>
                </c:pt>
                <c:pt idx="125">
                  <c:v>348.20500000000004</c:v>
                </c:pt>
                <c:pt idx="126">
                  <c:v>303.65500000000009</c:v>
                </c:pt>
                <c:pt idx="127">
                  <c:v>448.85500000000002</c:v>
                </c:pt>
                <c:pt idx="128">
                  <c:v>457.10500000000002</c:v>
                </c:pt>
                <c:pt idx="129">
                  <c:v>465.35500000000002</c:v>
                </c:pt>
                <c:pt idx="130">
                  <c:v>447.20499999999993</c:v>
                </c:pt>
                <c:pt idx="131">
                  <c:v>554.45499999999993</c:v>
                </c:pt>
                <c:pt idx="132">
                  <c:v>473.12499999999989</c:v>
                </c:pt>
                <c:pt idx="133">
                  <c:v>304.56500000000005</c:v>
                </c:pt>
                <c:pt idx="134">
                  <c:v>321.76499999999999</c:v>
                </c:pt>
                <c:pt idx="135">
                  <c:v>326.92500000000007</c:v>
                </c:pt>
                <c:pt idx="136">
                  <c:v>363.04499999999996</c:v>
                </c:pt>
                <c:pt idx="137">
                  <c:v>400.88499999999988</c:v>
                </c:pt>
                <c:pt idx="138">
                  <c:v>404.32500000000016</c:v>
                </c:pt>
                <c:pt idx="139">
                  <c:v>404.32500000000016</c:v>
                </c:pt>
                <c:pt idx="140">
                  <c:v>418.08499999999992</c:v>
                </c:pt>
                <c:pt idx="141">
                  <c:v>428.40500000000009</c:v>
                </c:pt>
                <c:pt idx="142">
                  <c:v>566.005</c:v>
                </c:pt>
                <c:pt idx="143">
                  <c:v>689.84499999999991</c:v>
                </c:pt>
                <c:pt idx="144">
                  <c:v>200.92750000000001</c:v>
                </c:pt>
                <c:pt idx="145">
                  <c:v>198.18750000000011</c:v>
                </c:pt>
                <c:pt idx="146">
                  <c:v>226.9575000000001</c:v>
                </c:pt>
                <c:pt idx="147">
                  <c:v>211.88750000000005</c:v>
                </c:pt>
                <c:pt idx="148">
                  <c:v>231.0675</c:v>
                </c:pt>
                <c:pt idx="149">
                  <c:v>224.21750000000009</c:v>
                </c:pt>
                <c:pt idx="150">
                  <c:v>240.65750000000003</c:v>
                </c:pt>
                <c:pt idx="151">
                  <c:v>236.54750000000001</c:v>
                </c:pt>
                <c:pt idx="152">
                  <c:v>229.6975000000001</c:v>
                </c:pt>
                <c:pt idx="153">
                  <c:v>235.17750000000001</c:v>
                </c:pt>
                <c:pt idx="154">
                  <c:v>210.51750000000015</c:v>
                </c:pt>
                <c:pt idx="155">
                  <c:v>129.68750000000011</c:v>
                </c:pt>
                <c:pt idx="156">
                  <c:v>160.97400000000005</c:v>
                </c:pt>
                <c:pt idx="157">
                  <c:v>-6.30600000000004</c:v>
                </c:pt>
                <c:pt idx="158">
                  <c:v>-40.745999999999981</c:v>
                </c:pt>
                <c:pt idx="159">
                  <c:v>-58.785999999999945</c:v>
                </c:pt>
                <c:pt idx="160">
                  <c:v>-40.745999999999981</c:v>
                </c:pt>
                <c:pt idx="161">
                  <c:v>-40.745999999999981</c:v>
                </c:pt>
                <c:pt idx="162">
                  <c:v>-21.066000000000031</c:v>
                </c:pt>
                <c:pt idx="163">
                  <c:v>13.374000000000024</c:v>
                </c:pt>
                <c:pt idx="164">
                  <c:v>5.1739999999999782</c:v>
                </c:pt>
                <c:pt idx="165">
                  <c:v>-30.905999999999949</c:v>
                </c:pt>
                <c:pt idx="166">
                  <c:v>-101.42600000000004</c:v>
                </c:pt>
                <c:pt idx="167">
                  <c:v>-175.226</c:v>
                </c:pt>
                <c:pt idx="168">
                  <c:v>-92.442499999999995</c:v>
                </c:pt>
                <c:pt idx="169">
                  <c:v>-72.862499999999955</c:v>
                </c:pt>
                <c:pt idx="170">
                  <c:v>-71.082499999999982</c:v>
                </c:pt>
                <c:pt idx="171">
                  <c:v>-42.602499999999964</c:v>
                </c:pt>
                <c:pt idx="172">
                  <c:v>-30.142500000000041</c:v>
                </c:pt>
                <c:pt idx="173">
                  <c:v>-40.822499999999991</c:v>
                </c:pt>
                <c:pt idx="174">
                  <c:v>-35.482499999999959</c:v>
                </c:pt>
                <c:pt idx="175">
                  <c:v>-51.502499999999941</c:v>
                </c:pt>
                <c:pt idx="176">
                  <c:v>-74.642500000000041</c:v>
                </c:pt>
                <c:pt idx="177">
                  <c:v>-79.982499999999959</c:v>
                </c:pt>
                <c:pt idx="178">
                  <c:v>-44.38250000000005</c:v>
                </c:pt>
                <c:pt idx="179">
                  <c:v>-63.962499999999977</c:v>
                </c:pt>
                <c:pt idx="180">
                  <c:v>-41.220000000000027</c:v>
                </c:pt>
                <c:pt idx="181">
                  <c:v>-39.299999999999955</c:v>
                </c:pt>
                <c:pt idx="182">
                  <c:v>-48.899999999999977</c:v>
                </c:pt>
                <c:pt idx="183">
                  <c:v>-48.899999999999977</c:v>
                </c:pt>
                <c:pt idx="184">
                  <c:v>-45.060000000000059</c:v>
                </c:pt>
                <c:pt idx="185">
                  <c:v>-58.5</c:v>
                </c:pt>
                <c:pt idx="186">
                  <c:v>-62.340000000000032</c:v>
                </c:pt>
                <c:pt idx="187">
                  <c:v>-50.819999999999936</c:v>
                </c:pt>
                <c:pt idx="188">
                  <c:v>-35.459999999999923</c:v>
                </c:pt>
                <c:pt idx="189">
                  <c:v>-6.6599999999999682</c:v>
                </c:pt>
                <c:pt idx="190">
                  <c:v>-45.060000000000059</c:v>
                </c:pt>
                <c:pt idx="191">
                  <c:v>-135.29999999999995</c:v>
                </c:pt>
                <c:pt idx="192">
                  <c:v>-86.117999999999938</c:v>
                </c:pt>
                <c:pt idx="193">
                  <c:v>-41.45799999999997</c:v>
                </c:pt>
                <c:pt idx="194">
                  <c:v>-61.757999999999925</c:v>
                </c:pt>
                <c:pt idx="195">
                  <c:v>-47.547999999999888</c:v>
                </c:pt>
                <c:pt idx="196">
                  <c:v>-33.337999999999965</c:v>
                </c:pt>
                <c:pt idx="197">
                  <c:v>-23.187999999999874</c:v>
                </c:pt>
                <c:pt idx="198">
                  <c:v>-15.06799999999987</c:v>
                </c:pt>
                <c:pt idx="199">
                  <c:v>-33.337999999999965</c:v>
                </c:pt>
                <c:pt idx="200">
                  <c:v>-23.187999999999874</c:v>
                </c:pt>
                <c:pt idx="201">
                  <c:v>-31.307999999999879</c:v>
                </c:pt>
                <c:pt idx="202">
                  <c:v>-21.158000000000015</c:v>
                </c:pt>
                <c:pt idx="203">
                  <c:v>-63.788000000000011</c:v>
                </c:pt>
                <c:pt idx="204">
                  <c:v>-27.955000000000041</c:v>
                </c:pt>
                <c:pt idx="205">
                  <c:v>-23.914999999999964</c:v>
                </c:pt>
                <c:pt idx="206">
                  <c:v>-42.095000000000027</c:v>
                </c:pt>
                <c:pt idx="207">
                  <c:v>-29.974999999999909</c:v>
                </c:pt>
                <c:pt idx="208">
                  <c:v>-21.894999999999982</c:v>
                </c:pt>
                <c:pt idx="209">
                  <c:v>-3.7150000000000318</c:v>
                </c:pt>
                <c:pt idx="210">
                  <c:v>16.485000000000014</c:v>
                </c:pt>
                <c:pt idx="211">
                  <c:v>34.664999999999964</c:v>
                </c:pt>
                <c:pt idx="212">
                  <c:v>44.764999999999986</c:v>
                </c:pt>
                <c:pt idx="213">
                  <c:v>38.705000000000041</c:v>
                </c:pt>
                <c:pt idx="214">
                  <c:v>12.44500000000005</c:v>
                </c:pt>
                <c:pt idx="215">
                  <c:v>-15.835000000000036</c:v>
                </c:pt>
                <c:pt idx="216">
                  <c:v>-22.689999999999941</c:v>
                </c:pt>
                <c:pt idx="217">
                  <c:v>-1.1299999999999955</c:v>
                </c:pt>
                <c:pt idx="218">
                  <c:v>-1.1299999999999955</c:v>
                </c:pt>
                <c:pt idx="219">
                  <c:v>22.389999999999986</c:v>
                </c:pt>
                <c:pt idx="220">
                  <c:v>22.389999999999986</c:v>
                </c:pt>
                <c:pt idx="221">
                  <c:v>26.310000000000059</c:v>
                </c:pt>
                <c:pt idx="222">
                  <c:v>32.189999999999941</c:v>
                </c:pt>
                <c:pt idx="223">
                  <c:v>20.42999999999995</c:v>
                </c:pt>
                <c:pt idx="224">
                  <c:v>36.110000000000014</c:v>
                </c:pt>
                <c:pt idx="225">
                  <c:v>106.67000000000007</c:v>
                </c:pt>
                <c:pt idx="226">
                  <c:v>138.03000000000009</c:v>
                </c:pt>
                <c:pt idx="227">
                  <c:v>98.830000000000041</c:v>
                </c:pt>
                <c:pt idx="228">
                  <c:v>104.86200000000008</c:v>
                </c:pt>
                <c:pt idx="229">
                  <c:v>118.72199999999998</c:v>
                </c:pt>
                <c:pt idx="230">
                  <c:v>89.022000000000048</c:v>
                </c:pt>
                <c:pt idx="231">
                  <c:v>100.90200000000004</c:v>
                </c:pt>
                <c:pt idx="232">
                  <c:v>116.74199999999996</c:v>
                </c:pt>
                <c:pt idx="233">
                  <c:v>108.82200000000012</c:v>
                </c:pt>
                <c:pt idx="234">
                  <c:v>89.022000000000048</c:v>
                </c:pt>
                <c:pt idx="235">
                  <c:v>17.741999999999962</c:v>
                </c:pt>
                <c:pt idx="236">
                  <c:v>-13.937999999999988</c:v>
                </c:pt>
                <c:pt idx="237">
                  <c:v>-15.918000000000006</c:v>
                </c:pt>
                <c:pt idx="238">
                  <c:v>-9.9779999999999518</c:v>
                </c:pt>
                <c:pt idx="239">
                  <c:v>-21.857999999999947</c:v>
                </c:pt>
                <c:pt idx="240">
                  <c:v>-41.157000000000039</c:v>
                </c:pt>
                <c:pt idx="241">
                  <c:v>-2.2169999999999845</c:v>
                </c:pt>
                <c:pt idx="242">
                  <c:v>34.952999999999975</c:v>
                </c:pt>
                <c:pt idx="243">
                  <c:v>75.663000000000011</c:v>
                </c:pt>
                <c:pt idx="244">
                  <c:v>137.61300000000006</c:v>
                </c:pt>
                <c:pt idx="245">
                  <c:v>220.803</c:v>
                </c:pt>
                <c:pt idx="246">
                  <c:v>224.34299999999996</c:v>
                </c:pt>
                <c:pt idx="247">
                  <c:v>305.76299999999992</c:v>
                </c:pt>
                <c:pt idx="248">
                  <c:v>426.12299999999993</c:v>
                </c:pt>
                <c:pt idx="249">
                  <c:v>454.4430000000001</c:v>
                </c:pt>
                <c:pt idx="250">
                  <c:v>459.75300000000004</c:v>
                </c:pt>
                <c:pt idx="251">
                  <c:v>488.07299999999998</c:v>
                </c:pt>
                <c:pt idx="252">
                  <c:v>417.09999999999991</c:v>
                </c:pt>
                <c:pt idx="253">
                  <c:v>292.65999999999985</c:v>
                </c:pt>
                <c:pt idx="254">
                  <c:v>335.5</c:v>
                </c:pt>
                <c:pt idx="255">
                  <c:v>398.74</c:v>
                </c:pt>
                <c:pt idx="256">
                  <c:v>431.37999999999988</c:v>
                </c:pt>
                <c:pt idx="257">
                  <c:v>515.02</c:v>
                </c:pt>
                <c:pt idx="258">
                  <c:v>612.93999999999983</c:v>
                </c:pt>
                <c:pt idx="259">
                  <c:v>721.06</c:v>
                </c:pt>
                <c:pt idx="260">
                  <c:v>765.93999999999983</c:v>
                </c:pt>
                <c:pt idx="261">
                  <c:v>794.5</c:v>
                </c:pt>
                <c:pt idx="262">
                  <c:v>786.33999999999992</c:v>
                </c:pt>
                <c:pt idx="263">
                  <c:v>778.18000000000006</c:v>
                </c:pt>
                <c:pt idx="264">
                  <c:v>573.57999999999993</c:v>
                </c:pt>
                <c:pt idx="265">
                  <c:v>395.57999999999993</c:v>
                </c:pt>
                <c:pt idx="266">
                  <c:v>389.57999999999993</c:v>
                </c:pt>
                <c:pt idx="267">
                  <c:v>427.57999999999993</c:v>
                </c:pt>
                <c:pt idx="268">
                  <c:v>437.57999999999993</c:v>
                </c:pt>
                <c:pt idx="269">
                  <c:v>455.57999999999993</c:v>
                </c:pt>
                <c:pt idx="270">
                  <c:v>429.57999999999993</c:v>
                </c:pt>
              </c:numCache>
            </c:numRef>
          </c:val>
          <c:smooth val="0"/>
          <c:extLst>
            <c:ext xmlns:c16="http://schemas.microsoft.com/office/drawing/2014/chart" uri="{C3380CC4-5D6E-409C-BE32-E72D297353CC}">
              <c16:uniqueId val="{00000002-1CBB-4E7E-9D97-BFD2348DE088}"/>
            </c:ext>
          </c:extLst>
        </c:ser>
        <c:dLbls>
          <c:showLegendKey val="0"/>
          <c:showVal val="0"/>
          <c:showCatName val="0"/>
          <c:showSerName val="0"/>
          <c:showPercent val="0"/>
          <c:showBubbleSize val="0"/>
        </c:dLbls>
        <c:smooth val="0"/>
        <c:axId val="420397376"/>
        <c:axId val="420398944"/>
      </c:lineChart>
      <c:catAx>
        <c:axId val="420397376"/>
        <c:scaling>
          <c:orientation val="minMax"/>
        </c:scaling>
        <c:delete val="0"/>
        <c:axPos val="b"/>
        <c:numFmt formatCode="General" sourceLinked="1"/>
        <c:majorTickMark val="none"/>
        <c:minorTickMark val="none"/>
        <c:tickLblPos val="nextTo"/>
        <c:spPr>
          <a:noFill/>
          <a:ln w="12700" cap="flat" cmpd="sng" algn="ctr">
            <a:solidFill>
              <a:schemeClr val="bg1">
                <a:lumMod val="50000"/>
              </a:schemeClr>
            </a:solidFill>
            <a:round/>
          </a:ln>
          <a:effectLst/>
        </c:spPr>
        <c:txPr>
          <a:bodyPr rot="2700000" spcFirstLastPara="1" vertOverflow="ellipsis" wrap="square" anchor="ctr" anchorCtr="1"/>
          <a:lstStyle/>
          <a:p>
            <a:pPr>
              <a:defRPr sz="1400" b="0" i="0" u="none" strike="noStrike" kern="1200" baseline="0">
                <a:solidFill>
                  <a:sysClr val="windowText" lastClr="000000"/>
                </a:solidFill>
                <a:latin typeface="+mn-lt"/>
                <a:ea typeface="+mn-ea"/>
                <a:cs typeface="+mn-cs"/>
              </a:defRPr>
            </a:pPr>
            <a:endParaRPr lang="en-US"/>
          </a:p>
        </c:txPr>
        <c:crossAx val="420398944"/>
        <c:crosses val="autoZero"/>
        <c:auto val="1"/>
        <c:lblAlgn val="ctr"/>
        <c:lblOffset val="100"/>
        <c:tickLblSkip val="12"/>
        <c:noMultiLvlLbl val="0"/>
      </c:catAx>
      <c:valAx>
        <c:axId val="420398944"/>
        <c:scaling>
          <c:orientation val="minMax"/>
          <c:min val="-2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r>
                  <a:rPr lang="en-US" sz="1800" baseline="0">
                    <a:solidFill>
                      <a:sysClr val="windowText" lastClr="000000"/>
                    </a:solidFill>
                  </a:rPr>
                  <a:t>$ per acre</a:t>
                </a:r>
              </a:p>
              <a:p>
                <a:pPr>
                  <a:defRPr sz="1800">
                    <a:solidFill>
                      <a:sysClr val="windowText" lastClr="000000"/>
                    </a:solidFill>
                  </a:defRPr>
                </a:pPr>
                <a:endParaRPr lang="en-US" sz="1800">
                  <a:solidFill>
                    <a:sysClr val="windowText" lastClr="000000"/>
                  </a:solidFill>
                </a:endParaRPr>
              </a:p>
            </c:rich>
          </c:tx>
          <c:layout>
            <c:manualLayout>
              <c:xMode val="edge"/>
              <c:yMode val="edge"/>
              <c:x val="2.5877401835502399E-3"/>
              <c:y val="0.39086521264488"/>
            </c:manualLayout>
          </c:layout>
          <c:overlay val="0"/>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420397376"/>
        <c:crosses val="autoZero"/>
        <c:crossBetween val="between"/>
      </c:valAx>
      <c:spPr>
        <a:noFill/>
        <a:ln>
          <a:noFill/>
        </a:ln>
        <a:effectLst/>
      </c:spPr>
    </c:plotArea>
    <c:legend>
      <c:legendPos val="b"/>
      <c:layout>
        <c:manualLayout>
          <c:xMode val="edge"/>
          <c:yMode val="edge"/>
          <c:x val="0.31381138651880702"/>
          <c:y val="0.91769000297979897"/>
          <c:w val="0.407211096201399"/>
          <c:h val="7.19419306645767E-2"/>
        </c:manualLayout>
      </c:layout>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rotection>
    <c:chartObject val="0"/>
    <c:data val="0"/>
    <c:formatting val="0"/>
    <c:selection val="0"/>
    <c:userInterface val="0"/>
  </c:protection>
  <c:chart>
    <c:autoTitleDeleted val="0"/>
    <c:plotArea>
      <c:layout/>
      <c:barChart>
        <c:barDir val="col"/>
        <c:grouping val="clustered"/>
        <c:varyColors val="0"/>
        <c:dLbls>
          <c:showLegendKey val="0"/>
          <c:showVal val="0"/>
          <c:showCatName val="0"/>
          <c:showSerName val="0"/>
          <c:showPercent val="0"/>
          <c:showBubbleSize val="0"/>
        </c:dLbls>
        <c:gapWidth val="150"/>
        <c:axId val="419727080"/>
        <c:axId val="419723552"/>
      </c:barChart>
      <c:catAx>
        <c:axId val="419727080"/>
        <c:scaling>
          <c:orientation val="minMax"/>
        </c:scaling>
        <c:delete val="0"/>
        <c:axPos val="b"/>
        <c:majorTickMark val="out"/>
        <c:minorTickMark val="none"/>
        <c:tickLblPos val="nextTo"/>
        <c:crossAx val="419723552"/>
        <c:crosses val="autoZero"/>
        <c:auto val="1"/>
        <c:lblAlgn val="ctr"/>
        <c:lblOffset val="100"/>
        <c:noMultiLvlLbl val="0"/>
      </c:catAx>
      <c:valAx>
        <c:axId val="419723552"/>
        <c:scaling>
          <c:orientation val="minMax"/>
        </c:scaling>
        <c:delete val="0"/>
        <c:axPos val="l"/>
        <c:majorGridlines/>
        <c:majorTickMark val="out"/>
        <c:minorTickMark val="none"/>
        <c:tickLblPos val="nextTo"/>
        <c:crossAx val="419727080"/>
        <c:crosses val="autoZero"/>
        <c:crossBetween val="between"/>
      </c:valAx>
    </c:plotArea>
    <c:legend>
      <c:legendPos val="r"/>
      <c:overlay val="0"/>
    </c:legend>
    <c:plotVisOnly val="1"/>
    <c:dispBlanksAs val="gap"/>
    <c:showDLblsOverMax val="0"/>
  </c:chart>
  <c:spPr>
    <a:ln>
      <a:noFill/>
    </a:ln>
  </c:sp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Corn Farmer Income</a:t>
            </a:r>
          </a:p>
          <a:p>
            <a:pPr>
              <a:defRPr/>
            </a:pPr>
            <a:r>
              <a:rPr lang="en-US" b="0"/>
              <a:t>(per acre)</a:t>
            </a:r>
          </a:p>
        </c:rich>
      </c:tx>
      <c:layout>
        <c:manualLayout>
          <c:xMode val="edge"/>
          <c:yMode val="edge"/>
          <c:x val="0.27723125401395898"/>
          <c:y val="7.7452673062509301E-3"/>
        </c:manualLayout>
      </c:layout>
      <c:overlay val="1"/>
    </c:title>
    <c:autoTitleDeleted val="0"/>
    <c:plotArea>
      <c:layout>
        <c:manualLayout>
          <c:layoutTarget val="inner"/>
          <c:xMode val="edge"/>
          <c:yMode val="edge"/>
          <c:x val="7.0629205020147107E-2"/>
          <c:y val="0.1295923702373"/>
          <c:w val="0.77749764704181001"/>
          <c:h val="0.56465252242171959"/>
        </c:manualLayout>
      </c:layout>
      <c:barChart>
        <c:barDir val="col"/>
        <c:grouping val="stacked"/>
        <c:varyColors val="0"/>
        <c:ser>
          <c:idx val="0"/>
          <c:order val="0"/>
          <c:tx>
            <c:v>Grain Sales</c:v>
          </c:tx>
          <c:invertIfNegative val="0"/>
          <c:cat>
            <c:strRef>
              <c:f>'Monthly Profitability'!$B$6:$B$281</c:f>
              <c:strCache>
                <c:ptCount val="276"/>
                <c:pt idx="0">
                  <c:v>Sept. 2000</c:v>
                </c:pt>
                <c:pt idx="1">
                  <c:v>Oct.</c:v>
                </c:pt>
                <c:pt idx="2">
                  <c:v>Nov.</c:v>
                </c:pt>
                <c:pt idx="3">
                  <c:v>Dec.</c:v>
                </c:pt>
                <c:pt idx="4">
                  <c:v>Jan. 2001</c:v>
                </c:pt>
                <c:pt idx="5">
                  <c:v>Feb.</c:v>
                </c:pt>
                <c:pt idx="6">
                  <c:v>March</c:v>
                </c:pt>
                <c:pt idx="7">
                  <c:v>April</c:v>
                </c:pt>
                <c:pt idx="8">
                  <c:v>May</c:v>
                </c:pt>
                <c:pt idx="9">
                  <c:v>June</c:v>
                </c:pt>
                <c:pt idx="10">
                  <c:v>July</c:v>
                </c:pt>
                <c:pt idx="11">
                  <c:v>Aug. 2001</c:v>
                </c:pt>
                <c:pt idx="12">
                  <c:v>Sept. 2001</c:v>
                </c:pt>
                <c:pt idx="13">
                  <c:v>Oct.</c:v>
                </c:pt>
                <c:pt idx="14">
                  <c:v>Nov.</c:v>
                </c:pt>
                <c:pt idx="15">
                  <c:v>Dec.</c:v>
                </c:pt>
                <c:pt idx="16">
                  <c:v>Jan. 2002</c:v>
                </c:pt>
                <c:pt idx="17">
                  <c:v>Feb.</c:v>
                </c:pt>
                <c:pt idx="18">
                  <c:v>March</c:v>
                </c:pt>
                <c:pt idx="19">
                  <c:v>April</c:v>
                </c:pt>
                <c:pt idx="20">
                  <c:v>May</c:v>
                </c:pt>
                <c:pt idx="21">
                  <c:v>June</c:v>
                </c:pt>
                <c:pt idx="22">
                  <c:v>July</c:v>
                </c:pt>
                <c:pt idx="23">
                  <c:v>Aug. 2002</c:v>
                </c:pt>
                <c:pt idx="24">
                  <c:v>Sept. 2002</c:v>
                </c:pt>
                <c:pt idx="25">
                  <c:v>Oct.</c:v>
                </c:pt>
                <c:pt idx="26">
                  <c:v>Nov.</c:v>
                </c:pt>
                <c:pt idx="27">
                  <c:v>Dec.</c:v>
                </c:pt>
                <c:pt idx="28">
                  <c:v>Jan. 2003</c:v>
                </c:pt>
                <c:pt idx="29">
                  <c:v>Feb.</c:v>
                </c:pt>
                <c:pt idx="30">
                  <c:v>March</c:v>
                </c:pt>
                <c:pt idx="31">
                  <c:v>April</c:v>
                </c:pt>
                <c:pt idx="32">
                  <c:v>May</c:v>
                </c:pt>
                <c:pt idx="33">
                  <c:v>June</c:v>
                </c:pt>
                <c:pt idx="34">
                  <c:v>July</c:v>
                </c:pt>
                <c:pt idx="35">
                  <c:v>Aug. 2003</c:v>
                </c:pt>
                <c:pt idx="36">
                  <c:v>Sept. 2003</c:v>
                </c:pt>
                <c:pt idx="37">
                  <c:v>Oct.</c:v>
                </c:pt>
                <c:pt idx="38">
                  <c:v>Nov.</c:v>
                </c:pt>
                <c:pt idx="39">
                  <c:v>Dec.</c:v>
                </c:pt>
                <c:pt idx="40">
                  <c:v>Jan. 2004</c:v>
                </c:pt>
                <c:pt idx="41">
                  <c:v>Feb.</c:v>
                </c:pt>
                <c:pt idx="42">
                  <c:v>March</c:v>
                </c:pt>
                <c:pt idx="43">
                  <c:v>April</c:v>
                </c:pt>
                <c:pt idx="44">
                  <c:v>May</c:v>
                </c:pt>
                <c:pt idx="45">
                  <c:v>June</c:v>
                </c:pt>
                <c:pt idx="46">
                  <c:v>July</c:v>
                </c:pt>
                <c:pt idx="47">
                  <c:v>Aug. 2004</c:v>
                </c:pt>
                <c:pt idx="48">
                  <c:v>Sept. 2004</c:v>
                </c:pt>
                <c:pt idx="49">
                  <c:v>Oct.</c:v>
                </c:pt>
                <c:pt idx="50">
                  <c:v>Nov.</c:v>
                </c:pt>
                <c:pt idx="51">
                  <c:v>Dec.</c:v>
                </c:pt>
                <c:pt idx="52">
                  <c:v>Jan. 2005</c:v>
                </c:pt>
                <c:pt idx="53">
                  <c:v>Feb.</c:v>
                </c:pt>
                <c:pt idx="54">
                  <c:v>March</c:v>
                </c:pt>
                <c:pt idx="55">
                  <c:v>April</c:v>
                </c:pt>
                <c:pt idx="56">
                  <c:v>May</c:v>
                </c:pt>
                <c:pt idx="57">
                  <c:v>June</c:v>
                </c:pt>
                <c:pt idx="58">
                  <c:v>July</c:v>
                </c:pt>
                <c:pt idx="59">
                  <c:v>Aug. 2005</c:v>
                </c:pt>
                <c:pt idx="60">
                  <c:v>Sept. 2005</c:v>
                </c:pt>
                <c:pt idx="61">
                  <c:v>Oct.</c:v>
                </c:pt>
                <c:pt idx="62">
                  <c:v>Nov.</c:v>
                </c:pt>
                <c:pt idx="63">
                  <c:v>Dec.</c:v>
                </c:pt>
                <c:pt idx="64">
                  <c:v>Jan. 2006</c:v>
                </c:pt>
                <c:pt idx="65">
                  <c:v>Feb.</c:v>
                </c:pt>
                <c:pt idx="66">
                  <c:v>March</c:v>
                </c:pt>
                <c:pt idx="67">
                  <c:v>April</c:v>
                </c:pt>
                <c:pt idx="68">
                  <c:v>May</c:v>
                </c:pt>
                <c:pt idx="69">
                  <c:v>June</c:v>
                </c:pt>
                <c:pt idx="70">
                  <c:v>July</c:v>
                </c:pt>
                <c:pt idx="71">
                  <c:v>Aug. 2006</c:v>
                </c:pt>
                <c:pt idx="72">
                  <c:v>Sept. 2006</c:v>
                </c:pt>
                <c:pt idx="73">
                  <c:v>Oct.</c:v>
                </c:pt>
                <c:pt idx="74">
                  <c:v>Nov.</c:v>
                </c:pt>
                <c:pt idx="75">
                  <c:v>Dec.</c:v>
                </c:pt>
                <c:pt idx="76">
                  <c:v>Jan. 2007</c:v>
                </c:pt>
                <c:pt idx="77">
                  <c:v>Feb.</c:v>
                </c:pt>
                <c:pt idx="78">
                  <c:v>March</c:v>
                </c:pt>
                <c:pt idx="79">
                  <c:v>April</c:v>
                </c:pt>
                <c:pt idx="80">
                  <c:v>May</c:v>
                </c:pt>
                <c:pt idx="81">
                  <c:v>June</c:v>
                </c:pt>
                <c:pt idx="82">
                  <c:v>July</c:v>
                </c:pt>
                <c:pt idx="83">
                  <c:v>Aug. 2007</c:v>
                </c:pt>
                <c:pt idx="84">
                  <c:v>Sept. 2007</c:v>
                </c:pt>
                <c:pt idx="85">
                  <c:v>Oct.</c:v>
                </c:pt>
                <c:pt idx="86">
                  <c:v>Nov.</c:v>
                </c:pt>
                <c:pt idx="87">
                  <c:v>Dec.</c:v>
                </c:pt>
                <c:pt idx="88">
                  <c:v>Jan. 2008</c:v>
                </c:pt>
                <c:pt idx="89">
                  <c:v>Feb.</c:v>
                </c:pt>
                <c:pt idx="90">
                  <c:v>March</c:v>
                </c:pt>
                <c:pt idx="91">
                  <c:v>April</c:v>
                </c:pt>
                <c:pt idx="92">
                  <c:v>May</c:v>
                </c:pt>
                <c:pt idx="93">
                  <c:v>June</c:v>
                </c:pt>
                <c:pt idx="94">
                  <c:v>July</c:v>
                </c:pt>
                <c:pt idx="95">
                  <c:v>Aug. 2008</c:v>
                </c:pt>
                <c:pt idx="96">
                  <c:v>Sept. 2008</c:v>
                </c:pt>
                <c:pt idx="97">
                  <c:v>Oct.</c:v>
                </c:pt>
                <c:pt idx="98">
                  <c:v>Nov.</c:v>
                </c:pt>
                <c:pt idx="99">
                  <c:v>Dec.</c:v>
                </c:pt>
                <c:pt idx="100">
                  <c:v>Jan. 2009</c:v>
                </c:pt>
                <c:pt idx="101">
                  <c:v>Feb.</c:v>
                </c:pt>
                <c:pt idx="102">
                  <c:v>March</c:v>
                </c:pt>
                <c:pt idx="103">
                  <c:v>April</c:v>
                </c:pt>
                <c:pt idx="104">
                  <c:v>May</c:v>
                </c:pt>
                <c:pt idx="105">
                  <c:v>June</c:v>
                </c:pt>
                <c:pt idx="106">
                  <c:v>July</c:v>
                </c:pt>
                <c:pt idx="107">
                  <c:v>Aug. 2009</c:v>
                </c:pt>
                <c:pt idx="108">
                  <c:v>Sept. 2009</c:v>
                </c:pt>
                <c:pt idx="109">
                  <c:v>Oct.</c:v>
                </c:pt>
                <c:pt idx="110">
                  <c:v>Nov.</c:v>
                </c:pt>
                <c:pt idx="111">
                  <c:v>Dec.</c:v>
                </c:pt>
                <c:pt idx="112">
                  <c:v>Jan. 2010</c:v>
                </c:pt>
                <c:pt idx="113">
                  <c:v>Feb.</c:v>
                </c:pt>
                <c:pt idx="114">
                  <c:v>March</c:v>
                </c:pt>
                <c:pt idx="115">
                  <c:v>April</c:v>
                </c:pt>
                <c:pt idx="116">
                  <c:v>May</c:v>
                </c:pt>
                <c:pt idx="117">
                  <c:v>June</c:v>
                </c:pt>
                <c:pt idx="118">
                  <c:v>July</c:v>
                </c:pt>
                <c:pt idx="119">
                  <c:v>Aug. 2010</c:v>
                </c:pt>
                <c:pt idx="120">
                  <c:v>Sept. 2010</c:v>
                </c:pt>
                <c:pt idx="121">
                  <c:v>Oct.</c:v>
                </c:pt>
                <c:pt idx="122">
                  <c:v>Nov.</c:v>
                </c:pt>
                <c:pt idx="123">
                  <c:v>Dec.</c:v>
                </c:pt>
                <c:pt idx="124">
                  <c:v>Jan. 2011</c:v>
                </c:pt>
                <c:pt idx="125">
                  <c:v>Feb.</c:v>
                </c:pt>
                <c:pt idx="126">
                  <c:v>March</c:v>
                </c:pt>
                <c:pt idx="127">
                  <c:v>April</c:v>
                </c:pt>
                <c:pt idx="128">
                  <c:v>May</c:v>
                </c:pt>
                <c:pt idx="129">
                  <c:v>June</c:v>
                </c:pt>
                <c:pt idx="130">
                  <c:v>July</c:v>
                </c:pt>
                <c:pt idx="131">
                  <c:v>Aug. 2011</c:v>
                </c:pt>
                <c:pt idx="132">
                  <c:v>Sept. 2011</c:v>
                </c:pt>
                <c:pt idx="133">
                  <c:v>Oct.</c:v>
                </c:pt>
                <c:pt idx="134">
                  <c:v>Nov.</c:v>
                </c:pt>
                <c:pt idx="135">
                  <c:v>Dec.</c:v>
                </c:pt>
                <c:pt idx="136">
                  <c:v>Jan. 2012</c:v>
                </c:pt>
                <c:pt idx="137">
                  <c:v>Feb.</c:v>
                </c:pt>
                <c:pt idx="138">
                  <c:v>March</c:v>
                </c:pt>
                <c:pt idx="139">
                  <c:v>April</c:v>
                </c:pt>
                <c:pt idx="140">
                  <c:v>May</c:v>
                </c:pt>
                <c:pt idx="141">
                  <c:v>June</c:v>
                </c:pt>
                <c:pt idx="142">
                  <c:v>July</c:v>
                </c:pt>
                <c:pt idx="143">
                  <c:v>Aug. 2012</c:v>
                </c:pt>
                <c:pt idx="144">
                  <c:v>Sept. 2012</c:v>
                </c:pt>
                <c:pt idx="145">
                  <c:v>Oct.</c:v>
                </c:pt>
                <c:pt idx="146">
                  <c:v>Nov.</c:v>
                </c:pt>
                <c:pt idx="147">
                  <c:v>Dec.</c:v>
                </c:pt>
                <c:pt idx="148">
                  <c:v>Jan. 2013</c:v>
                </c:pt>
                <c:pt idx="149">
                  <c:v>Feb.</c:v>
                </c:pt>
                <c:pt idx="150">
                  <c:v>March</c:v>
                </c:pt>
                <c:pt idx="151">
                  <c:v>April</c:v>
                </c:pt>
                <c:pt idx="152">
                  <c:v>May</c:v>
                </c:pt>
                <c:pt idx="153">
                  <c:v>June</c:v>
                </c:pt>
                <c:pt idx="154">
                  <c:v>July</c:v>
                </c:pt>
                <c:pt idx="155">
                  <c:v>Aug. 2013</c:v>
                </c:pt>
                <c:pt idx="156">
                  <c:v>Sept. 2013</c:v>
                </c:pt>
                <c:pt idx="157">
                  <c:v>Oct.</c:v>
                </c:pt>
                <c:pt idx="158">
                  <c:v>Nov.</c:v>
                </c:pt>
                <c:pt idx="159">
                  <c:v>Dec.</c:v>
                </c:pt>
                <c:pt idx="160">
                  <c:v>Jan. 2014</c:v>
                </c:pt>
                <c:pt idx="161">
                  <c:v>Feb.</c:v>
                </c:pt>
                <c:pt idx="162">
                  <c:v>March</c:v>
                </c:pt>
                <c:pt idx="163">
                  <c:v>April</c:v>
                </c:pt>
                <c:pt idx="164">
                  <c:v>May</c:v>
                </c:pt>
                <c:pt idx="165">
                  <c:v>June</c:v>
                </c:pt>
                <c:pt idx="166">
                  <c:v>July</c:v>
                </c:pt>
                <c:pt idx="167">
                  <c:v>Aug. 2014</c:v>
                </c:pt>
                <c:pt idx="168">
                  <c:v>Sept. 2014</c:v>
                </c:pt>
                <c:pt idx="169">
                  <c:v>Oct.</c:v>
                </c:pt>
                <c:pt idx="170">
                  <c:v>Nov.</c:v>
                </c:pt>
                <c:pt idx="171">
                  <c:v>Dec.</c:v>
                </c:pt>
                <c:pt idx="172">
                  <c:v>Jan. 2015</c:v>
                </c:pt>
                <c:pt idx="173">
                  <c:v>Feb.</c:v>
                </c:pt>
                <c:pt idx="174">
                  <c:v>March</c:v>
                </c:pt>
                <c:pt idx="175">
                  <c:v>April</c:v>
                </c:pt>
                <c:pt idx="176">
                  <c:v>May</c:v>
                </c:pt>
                <c:pt idx="177">
                  <c:v>June</c:v>
                </c:pt>
                <c:pt idx="178">
                  <c:v>July</c:v>
                </c:pt>
                <c:pt idx="179">
                  <c:v>Aug. 2015</c:v>
                </c:pt>
                <c:pt idx="180">
                  <c:v>Sept. 2015</c:v>
                </c:pt>
                <c:pt idx="181">
                  <c:v>Oct.</c:v>
                </c:pt>
                <c:pt idx="182">
                  <c:v>Nov.</c:v>
                </c:pt>
                <c:pt idx="183">
                  <c:v>Dec.</c:v>
                </c:pt>
                <c:pt idx="184">
                  <c:v>Jan. 2016</c:v>
                </c:pt>
                <c:pt idx="185">
                  <c:v>Feb.</c:v>
                </c:pt>
                <c:pt idx="186">
                  <c:v>March</c:v>
                </c:pt>
                <c:pt idx="187">
                  <c:v>April</c:v>
                </c:pt>
                <c:pt idx="188">
                  <c:v>May</c:v>
                </c:pt>
                <c:pt idx="189">
                  <c:v>June</c:v>
                </c:pt>
                <c:pt idx="190">
                  <c:v>July</c:v>
                </c:pt>
                <c:pt idx="191">
                  <c:v>Aug. 2016</c:v>
                </c:pt>
                <c:pt idx="192">
                  <c:v>Sept. 2016</c:v>
                </c:pt>
                <c:pt idx="193">
                  <c:v>Oct.</c:v>
                </c:pt>
                <c:pt idx="194">
                  <c:v>Nov.</c:v>
                </c:pt>
                <c:pt idx="195">
                  <c:v>Dec.</c:v>
                </c:pt>
                <c:pt idx="196">
                  <c:v>Jan. 2017</c:v>
                </c:pt>
                <c:pt idx="197">
                  <c:v>Feb.</c:v>
                </c:pt>
                <c:pt idx="198">
                  <c:v>March</c:v>
                </c:pt>
                <c:pt idx="199">
                  <c:v>April</c:v>
                </c:pt>
                <c:pt idx="200">
                  <c:v>May</c:v>
                </c:pt>
                <c:pt idx="201">
                  <c:v>June</c:v>
                </c:pt>
                <c:pt idx="202">
                  <c:v>July</c:v>
                </c:pt>
                <c:pt idx="203">
                  <c:v>Aug. 2017</c:v>
                </c:pt>
                <c:pt idx="204">
                  <c:v>Sept. 2017</c:v>
                </c:pt>
                <c:pt idx="205">
                  <c:v>Oct.</c:v>
                </c:pt>
                <c:pt idx="206">
                  <c:v>Nov.</c:v>
                </c:pt>
                <c:pt idx="207">
                  <c:v>Dec.</c:v>
                </c:pt>
                <c:pt idx="208">
                  <c:v>Jan. 2018</c:v>
                </c:pt>
                <c:pt idx="209">
                  <c:v>Feb.</c:v>
                </c:pt>
                <c:pt idx="210">
                  <c:v>March</c:v>
                </c:pt>
                <c:pt idx="211">
                  <c:v>April</c:v>
                </c:pt>
                <c:pt idx="212">
                  <c:v>May</c:v>
                </c:pt>
                <c:pt idx="213">
                  <c:v>June</c:v>
                </c:pt>
                <c:pt idx="214">
                  <c:v>July</c:v>
                </c:pt>
                <c:pt idx="215">
                  <c:v>Aug. 2018</c:v>
                </c:pt>
                <c:pt idx="216">
                  <c:v>Sept. 2018</c:v>
                </c:pt>
                <c:pt idx="217">
                  <c:v>Oct.</c:v>
                </c:pt>
                <c:pt idx="218">
                  <c:v>Nov.</c:v>
                </c:pt>
                <c:pt idx="219">
                  <c:v>Dec.</c:v>
                </c:pt>
                <c:pt idx="220">
                  <c:v>Jan. 2019</c:v>
                </c:pt>
                <c:pt idx="221">
                  <c:v>Feb.</c:v>
                </c:pt>
                <c:pt idx="222">
                  <c:v>March</c:v>
                </c:pt>
                <c:pt idx="223">
                  <c:v>April</c:v>
                </c:pt>
                <c:pt idx="224">
                  <c:v>May</c:v>
                </c:pt>
                <c:pt idx="225">
                  <c:v>June</c:v>
                </c:pt>
                <c:pt idx="226">
                  <c:v>July</c:v>
                </c:pt>
                <c:pt idx="227">
                  <c:v>Aug. 2019</c:v>
                </c:pt>
                <c:pt idx="228">
                  <c:v>Sept. 2019</c:v>
                </c:pt>
                <c:pt idx="229">
                  <c:v>Oct.</c:v>
                </c:pt>
                <c:pt idx="230">
                  <c:v>Nov.</c:v>
                </c:pt>
                <c:pt idx="231">
                  <c:v>Dec.</c:v>
                </c:pt>
                <c:pt idx="232">
                  <c:v>Jan. 2020</c:v>
                </c:pt>
                <c:pt idx="233">
                  <c:v>Feb.</c:v>
                </c:pt>
                <c:pt idx="234">
                  <c:v>March</c:v>
                </c:pt>
                <c:pt idx="235">
                  <c:v>April</c:v>
                </c:pt>
                <c:pt idx="236">
                  <c:v>May</c:v>
                </c:pt>
                <c:pt idx="237">
                  <c:v>June</c:v>
                </c:pt>
                <c:pt idx="238">
                  <c:v>July</c:v>
                </c:pt>
                <c:pt idx="239">
                  <c:v>Aug. 2020</c:v>
                </c:pt>
                <c:pt idx="240">
                  <c:v>Sept. 2020</c:v>
                </c:pt>
                <c:pt idx="241">
                  <c:v>Oct.</c:v>
                </c:pt>
                <c:pt idx="242">
                  <c:v>Nov.</c:v>
                </c:pt>
                <c:pt idx="243">
                  <c:v>Dec.</c:v>
                </c:pt>
                <c:pt idx="244">
                  <c:v>Jan. 2021</c:v>
                </c:pt>
                <c:pt idx="245">
                  <c:v>Feb.</c:v>
                </c:pt>
                <c:pt idx="246">
                  <c:v>March</c:v>
                </c:pt>
                <c:pt idx="247">
                  <c:v>April</c:v>
                </c:pt>
                <c:pt idx="248">
                  <c:v>May</c:v>
                </c:pt>
                <c:pt idx="249">
                  <c:v>June</c:v>
                </c:pt>
                <c:pt idx="250">
                  <c:v>July</c:v>
                </c:pt>
                <c:pt idx="251">
                  <c:v>Aug. 2021</c:v>
                </c:pt>
                <c:pt idx="252">
                  <c:v>Sept. 2021</c:v>
                </c:pt>
                <c:pt idx="253">
                  <c:v>Oct.</c:v>
                </c:pt>
                <c:pt idx="254">
                  <c:v>Nov.</c:v>
                </c:pt>
                <c:pt idx="255">
                  <c:v>Dec.</c:v>
                </c:pt>
                <c:pt idx="256">
                  <c:v>Jan. 2022</c:v>
                </c:pt>
                <c:pt idx="257">
                  <c:v>Feb.</c:v>
                </c:pt>
                <c:pt idx="258">
                  <c:v>March</c:v>
                </c:pt>
                <c:pt idx="259">
                  <c:v>April</c:v>
                </c:pt>
                <c:pt idx="260">
                  <c:v>May</c:v>
                </c:pt>
                <c:pt idx="261">
                  <c:v>June</c:v>
                </c:pt>
                <c:pt idx="262">
                  <c:v>July</c:v>
                </c:pt>
                <c:pt idx="263">
                  <c:v>Aug. 2022</c:v>
                </c:pt>
                <c:pt idx="264">
                  <c:v>Sept. 2022</c:v>
                </c:pt>
                <c:pt idx="265">
                  <c:v>Oct.</c:v>
                </c:pt>
                <c:pt idx="266">
                  <c:v>Nov.</c:v>
                </c:pt>
                <c:pt idx="267">
                  <c:v>Dec.</c:v>
                </c:pt>
                <c:pt idx="268">
                  <c:v>Jan. 2023</c:v>
                </c:pt>
                <c:pt idx="269">
                  <c:v>Feb.</c:v>
                </c:pt>
                <c:pt idx="270">
                  <c:v>March</c:v>
                </c:pt>
                <c:pt idx="271">
                  <c:v>April</c:v>
                </c:pt>
                <c:pt idx="272">
                  <c:v>May</c:v>
                </c:pt>
                <c:pt idx="273">
                  <c:v>June</c:v>
                </c:pt>
                <c:pt idx="274">
                  <c:v>July</c:v>
                </c:pt>
                <c:pt idx="275">
                  <c:v>Aug. 2023</c:v>
                </c:pt>
              </c:strCache>
            </c:strRef>
          </c:cat>
          <c:val>
            <c:numRef>
              <c:f>'Monthly Profitability'!$P$6:$P$269</c:f>
              <c:numCache>
                <c:formatCode>_("$"* #,##0_);_("$"* \(#,##0\);_("$"* "-"_);_(@_)</c:formatCode>
                <c:ptCount val="264"/>
                <c:pt idx="0">
                  <c:v>210.24</c:v>
                </c:pt>
                <c:pt idx="1">
                  <c:v>239.04</c:v>
                </c:pt>
                <c:pt idx="2">
                  <c:v>263.52</c:v>
                </c:pt>
                <c:pt idx="3">
                  <c:v>272.15999999999997</c:v>
                </c:pt>
                <c:pt idx="4">
                  <c:v>267.84000000000003</c:v>
                </c:pt>
                <c:pt idx="5">
                  <c:v>269.28000000000003</c:v>
                </c:pt>
                <c:pt idx="6">
                  <c:v>270.71999999999997</c:v>
                </c:pt>
                <c:pt idx="7">
                  <c:v>263.52</c:v>
                </c:pt>
                <c:pt idx="8">
                  <c:v>247.68</c:v>
                </c:pt>
                <c:pt idx="9">
                  <c:v>239.04</c:v>
                </c:pt>
                <c:pt idx="10">
                  <c:v>257.76</c:v>
                </c:pt>
                <c:pt idx="11">
                  <c:v>263.52</c:v>
                </c:pt>
                <c:pt idx="12">
                  <c:v>264.26</c:v>
                </c:pt>
                <c:pt idx="13">
                  <c:v>259.88</c:v>
                </c:pt>
                <c:pt idx="14">
                  <c:v>262.8</c:v>
                </c:pt>
                <c:pt idx="15">
                  <c:v>278.86</c:v>
                </c:pt>
                <c:pt idx="16">
                  <c:v>274.47999999999996</c:v>
                </c:pt>
                <c:pt idx="17">
                  <c:v>271.56</c:v>
                </c:pt>
                <c:pt idx="18">
                  <c:v>275.94</c:v>
                </c:pt>
                <c:pt idx="19">
                  <c:v>271.56</c:v>
                </c:pt>
                <c:pt idx="20">
                  <c:v>268.64</c:v>
                </c:pt>
                <c:pt idx="21">
                  <c:v>274.47999999999996</c:v>
                </c:pt>
                <c:pt idx="22">
                  <c:v>296.38</c:v>
                </c:pt>
                <c:pt idx="23">
                  <c:v>331.42</c:v>
                </c:pt>
                <c:pt idx="24">
                  <c:v>396.09000000000003</c:v>
                </c:pt>
                <c:pt idx="25">
                  <c:v>366.75</c:v>
                </c:pt>
                <c:pt idx="26">
                  <c:v>361.86</c:v>
                </c:pt>
                <c:pt idx="27">
                  <c:v>361.86</c:v>
                </c:pt>
                <c:pt idx="28">
                  <c:v>356.96999999999997</c:v>
                </c:pt>
                <c:pt idx="29">
                  <c:v>363.49</c:v>
                </c:pt>
                <c:pt idx="30">
                  <c:v>363.49</c:v>
                </c:pt>
                <c:pt idx="31">
                  <c:v>368.37999999999994</c:v>
                </c:pt>
                <c:pt idx="32">
                  <c:v>376.53000000000003</c:v>
                </c:pt>
                <c:pt idx="33">
                  <c:v>370.01</c:v>
                </c:pt>
                <c:pt idx="34">
                  <c:v>340.66999999999996</c:v>
                </c:pt>
                <c:pt idx="35">
                  <c:v>332.52</c:v>
                </c:pt>
                <c:pt idx="36">
                  <c:v>332.84000000000003</c:v>
                </c:pt>
                <c:pt idx="37">
                  <c:v>321.84999999999997</c:v>
                </c:pt>
                <c:pt idx="38">
                  <c:v>337.55</c:v>
                </c:pt>
                <c:pt idx="39">
                  <c:v>356.39</c:v>
                </c:pt>
                <c:pt idx="40">
                  <c:v>365.81</c:v>
                </c:pt>
                <c:pt idx="41">
                  <c:v>400.34999999999997</c:v>
                </c:pt>
                <c:pt idx="42">
                  <c:v>419.19</c:v>
                </c:pt>
                <c:pt idx="43">
                  <c:v>438.03000000000003</c:v>
                </c:pt>
                <c:pt idx="44">
                  <c:v>439.59999999999997</c:v>
                </c:pt>
                <c:pt idx="45">
                  <c:v>434.89</c:v>
                </c:pt>
                <c:pt idx="46">
                  <c:v>389.36</c:v>
                </c:pt>
                <c:pt idx="47">
                  <c:v>350.11</c:v>
                </c:pt>
                <c:pt idx="48">
                  <c:v>387.34000000000003</c:v>
                </c:pt>
                <c:pt idx="49">
                  <c:v>390.96000000000004</c:v>
                </c:pt>
                <c:pt idx="50">
                  <c:v>362</c:v>
                </c:pt>
                <c:pt idx="51">
                  <c:v>360.19</c:v>
                </c:pt>
                <c:pt idx="52">
                  <c:v>369.24</c:v>
                </c:pt>
                <c:pt idx="53">
                  <c:v>340.28</c:v>
                </c:pt>
                <c:pt idx="54">
                  <c:v>358.38</c:v>
                </c:pt>
                <c:pt idx="55">
                  <c:v>352.95</c:v>
                </c:pt>
                <c:pt idx="56">
                  <c:v>347.52</c:v>
                </c:pt>
                <c:pt idx="57">
                  <c:v>352.95</c:v>
                </c:pt>
                <c:pt idx="58">
                  <c:v>362</c:v>
                </c:pt>
                <c:pt idx="59">
                  <c:v>333.04</c:v>
                </c:pt>
                <c:pt idx="60">
                  <c:v>313.13</c:v>
                </c:pt>
                <c:pt idx="61">
                  <c:v>307.94</c:v>
                </c:pt>
                <c:pt idx="62">
                  <c:v>301.02</c:v>
                </c:pt>
                <c:pt idx="63">
                  <c:v>323.51</c:v>
                </c:pt>
                <c:pt idx="64">
                  <c:v>323.51</c:v>
                </c:pt>
                <c:pt idx="65">
                  <c:v>337.34999999999997</c:v>
                </c:pt>
                <c:pt idx="66">
                  <c:v>349.46</c:v>
                </c:pt>
                <c:pt idx="67">
                  <c:v>352.92</c:v>
                </c:pt>
                <c:pt idx="68">
                  <c:v>359.84000000000003</c:v>
                </c:pt>
                <c:pt idx="69">
                  <c:v>365.03</c:v>
                </c:pt>
                <c:pt idx="70">
                  <c:v>361.57</c:v>
                </c:pt>
                <c:pt idx="71">
                  <c:v>352.92</c:v>
                </c:pt>
                <c:pt idx="72">
                  <c:v>345.28000000000003</c:v>
                </c:pt>
                <c:pt idx="73">
                  <c:v>403.38000000000005</c:v>
                </c:pt>
                <c:pt idx="74">
                  <c:v>471.44</c:v>
                </c:pt>
                <c:pt idx="75">
                  <c:v>502.97999999999996</c:v>
                </c:pt>
                <c:pt idx="76">
                  <c:v>504.64</c:v>
                </c:pt>
                <c:pt idx="77">
                  <c:v>574.36</c:v>
                </c:pt>
                <c:pt idx="78">
                  <c:v>554.43999999999994</c:v>
                </c:pt>
                <c:pt idx="79">
                  <c:v>562.74</c:v>
                </c:pt>
                <c:pt idx="80">
                  <c:v>585.98</c:v>
                </c:pt>
                <c:pt idx="81">
                  <c:v>571.04</c:v>
                </c:pt>
                <c:pt idx="82">
                  <c:v>546.14</c:v>
                </c:pt>
                <c:pt idx="83">
                  <c:v>541.16</c:v>
                </c:pt>
                <c:pt idx="84">
                  <c:v>552.33000000000004</c:v>
                </c:pt>
                <c:pt idx="85">
                  <c:v>555.75</c:v>
                </c:pt>
                <c:pt idx="86">
                  <c:v>586.53</c:v>
                </c:pt>
                <c:pt idx="87">
                  <c:v>639.54000000000008</c:v>
                </c:pt>
                <c:pt idx="88">
                  <c:v>677.16</c:v>
                </c:pt>
                <c:pt idx="89">
                  <c:v>769.5</c:v>
                </c:pt>
                <c:pt idx="90">
                  <c:v>788.31000000000006</c:v>
                </c:pt>
                <c:pt idx="91">
                  <c:v>856.70999999999992</c:v>
                </c:pt>
                <c:pt idx="92">
                  <c:v>866.97</c:v>
                </c:pt>
                <c:pt idx="93">
                  <c:v>925.11</c:v>
                </c:pt>
                <c:pt idx="94">
                  <c:v>896.04000000000008</c:v>
                </c:pt>
                <c:pt idx="95">
                  <c:v>913.14</c:v>
                </c:pt>
                <c:pt idx="96">
                  <c:v>882.36</c:v>
                </c:pt>
                <c:pt idx="97">
                  <c:v>766.08</c:v>
                </c:pt>
                <c:pt idx="98">
                  <c:v>743.84999999999991</c:v>
                </c:pt>
                <c:pt idx="99">
                  <c:v>719.91</c:v>
                </c:pt>
                <c:pt idx="100">
                  <c:v>759.24000000000012</c:v>
                </c:pt>
                <c:pt idx="101">
                  <c:v>677.16</c:v>
                </c:pt>
                <c:pt idx="102">
                  <c:v>680.58</c:v>
                </c:pt>
                <c:pt idx="103">
                  <c:v>672.03</c:v>
                </c:pt>
                <c:pt idx="104">
                  <c:v>694.25999999999988</c:v>
                </c:pt>
                <c:pt idx="105">
                  <c:v>690.84</c:v>
                </c:pt>
                <c:pt idx="106">
                  <c:v>624.15</c:v>
                </c:pt>
                <c:pt idx="107">
                  <c:v>564.29999999999995</c:v>
                </c:pt>
                <c:pt idx="108">
                  <c:v>587.86</c:v>
                </c:pt>
                <c:pt idx="109">
                  <c:v>669.76</c:v>
                </c:pt>
                <c:pt idx="110">
                  <c:v>677.04000000000008</c:v>
                </c:pt>
                <c:pt idx="111">
                  <c:v>669.76</c:v>
                </c:pt>
                <c:pt idx="112">
                  <c:v>684.31999999999994</c:v>
                </c:pt>
                <c:pt idx="113">
                  <c:v>666.12</c:v>
                </c:pt>
                <c:pt idx="114">
                  <c:v>657.02</c:v>
                </c:pt>
                <c:pt idx="115">
                  <c:v>629.72</c:v>
                </c:pt>
                <c:pt idx="116">
                  <c:v>640.64</c:v>
                </c:pt>
                <c:pt idx="117">
                  <c:v>622.43999999999994</c:v>
                </c:pt>
                <c:pt idx="118">
                  <c:v>637</c:v>
                </c:pt>
                <c:pt idx="119">
                  <c:v>657.02</c:v>
                </c:pt>
                <c:pt idx="120">
                  <c:v>661.65</c:v>
                </c:pt>
                <c:pt idx="121">
                  <c:v>706.2</c:v>
                </c:pt>
                <c:pt idx="122">
                  <c:v>760.65000000000009</c:v>
                </c:pt>
                <c:pt idx="123">
                  <c:v>800.24999999999989</c:v>
                </c:pt>
                <c:pt idx="124">
                  <c:v>836.55000000000007</c:v>
                </c:pt>
                <c:pt idx="125">
                  <c:v>922.35</c:v>
                </c:pt>
                <c:pt idx="126">
                  <c:v>877.80000000000007</c:v>
                </c:pt>
                <c:pt idx="127">
                  <c:v>1023</c:v>
                </c:pt>
                <c:pt idx="128">
                  <c:v>1031.25</c:v>
                </c:pt>
                <c:pt idx="129">
                  <c:v>1039.5</c:v>
                </c:pt>
                <c:pt idx="130">
                  <c:v>1021.35</c:v>
                </c:pt>
                <c:pt idx="131">
                  <c:v>1128.5999999999999</c:v>
                </c:pt>
                <c:pt idx="132">
                  <c:v>1140.3599999999999</c:v>
                </c:pt>
                <c:pt idx="133">
                  <c:v>971.80000000000007</c:v>
                </c:pt>
                <c:pt idx="134">
                  <c:v>989</c:v>
                </c:pt>
                <c:pt idx="135">
                  <c:v>994.16000000000008</c:v>
                </c:pt>
                <c:pt idx="136">
                  <c:v>1030.28</c:v>
                </c:pt>
                <c:pt idx="137">
                  <c:v>1068.1199999999999</c:v>
                </c:pt>
                <c:pt idx="138">
                  <c:v>1071.5600000000002</c:v>
                </c:pt>
                <c:pt idx="139">
                  <c:v>1071.5600000000002</c:v>
                </c:pt>
                <c:pt idx="140">
                  <c:v>1085.32</c:v>
                </c:pt>
                <c:pt idx="141">
                  <c:v>1095.6400000000001</c:v>
                </c:pt>
                <c:pt idx="142">
                  <c:v>1233.24</c:v>
                </c:pt>
                <c:pt idx="143">
                  <c:v>1357.08</c:v>
                </c:pt>
                <c:pt idx="144">
                  <c:v>937.07999999999993</c:v>
                </c:pt>
                <c:pt idx="145">
                  <c:v>934.34</c:v>
                </c:pt>
                <c:pt idx="146">
                  <c:v>963.11</c:v>
                </c:pt>
                <c:pt idx="147">
                  <c:v>948.04</c:v>
                </c:pt>
                <c:pt idx="148">
                  <c:v>967.21999999999991</c:v>
                </c:pt>
                <c:pt idx="149">
                  <c:v>960.37</c:v>
                </c:pt>
                <c:pt idx="150">
                  <c:v>976.81</c:v>
                </c:pt>
                <c:pt idx="151">
                  <c:v>972.69999999999993</c:v>
                </c:pt>
                <c:pt idx="152">
                  <c:v>965.85</c:v>
                </c:pt>
                <c:pt idx="153">
                  <c:v>971.32999999999993</c:v>
                </c:pt>
                <c:pt idx="154">
                  <c:v>946.67000000000007</c:v>
                </c:pt>
                <c:pt idx="155">
                  <c:v>865.84</c:v>
                </c:pt>
                <c:pt idx="156">
                  <c:v>928.24</c:v>
                </c:pt>
                <c:pt idx="157">
                  <c:v>760.95999999999992</c:v>
                </c:pt>
                <c:pt idx="158">
                  <c:v>726.52</c:v>
                </c:pt>
                <c:pt idx="159">
                  <c:v>708.48</c:v>
                </c:pt>
                <c:pt idx="160">
                  <c:v>726.52</c:v>
                </c:pt>
                <c:pt idx="161">
                  <c:v>726.52</c:v>
                </c:pt>
                <c:pt idx="162">
                  <c:v>746.19999999999993</c:v>
                </c:pt>
                <c:pt idx="163">
                  <c:v>780.64</c:v>
                </c:pt>
                <c:pt idx="164">
                  <c:v>772.43999999999994</c:v>
                </c:pt>
                <c:pt idx="165">
                  <c:v>736.36</c:v>
                </c:pt>
                <c:pt idx="166">
                  <c:v>665.83999999999992</c:v>
                </c:pt>
                <c:pt idx="167">
                  <c:v>592.04</c:v>
                </c:pt>
                <c:pt idx="168">
                  <c:v>624.78</c:v>
                </c:pt>
                <c:pt idx="169">
                  <c:v>644.36</c:v>
                </c:pt>
                <c:pt idx="170">
                  <c:v>646.14</c:v>
                </c:pt>
                <c:pt idx="171">
                  <c:v>674.62</c:v>
                </c:pt>
                <c:pt idx="172">
                  <c:v>687.07999999999993</c:v>
                </c:pt>
                <c:pt idx="173">
                  <c:v>676.4</c:v>
                </c:pt>
                <c:pt idx="174">
                  <c:v>681.74</c:v>
                </c:pt>
                <c:pt idx="175">
                  <c:v>665.72</c:v>
                </c:pt>
                <c:pt idx="176">
                  <c:v>642.57999999999993</c:v>
                </c:pt>
                <c:pt idx="177">
                  <c:v>637.24</c:v>
                </c:pt>
                <c:pt idx="178">
                  <c:v>672.83999999999992</c:v>
                </c:pt>
                <c:pt idx="179">
                  <c:v>653.26</c:v>
                </c:pt>
                <c:pt idx="180">
                  <c:v>685.43999999999994</c:v>
                </c:pt>
                <c:pt idx="181">
                  <c:v>687.36</c:v>
                </c:pt>
                <c:pt idx="182">
                  <c:v>677.76</c:v>
                </c:pt>
                <c:pt idx="183">
                  <c:v>677.76</c:v>
                </c:pt>
                <c:pt idx="184">
                  <c:v>681.59999999999991</c:v>
                </c:pt>
                <c:pt idx="185">
                  <c:v>668.16</c:v>
                </c:pt>
                <c:pt idx="186">
                  <c:v>664.31999999999994</c:v>
                </c:pt>
                <c:pt idx="187">
                  <c:v>675.84</c:v>
                </c:pt>
                <c:pt idx="188">
                  <c:v>691.2</c:v>
                </c:pt>
                <c:pt idx="189">
                  <c:v>720</c:v>
                </c:pt>
                <c:pt idx="190">
                  <c:v>681.59999999999991</c:v>
                </c:pt>
                <c:pt idx="191">
                  <c:v>591.36</c:v>
                </c:pt>
                <c:pt idx="192">
                  <c:v>625.24</c:v>
                </c:pt>
                <c:pt idx="193">
                  <c:v>669.9</c:v>
                </c:pt>
                <c:pt idx="194">
                  <c:v>649.6</c:v>
                </c:pt>
                <c:pt idx="195">
                  <c:v>663.81000000000006</c:v>
                </c:pt>
                <c:pt idx="196">
                  <c:v>678.02</c:v>
                </c:pt>
                <c:pt idx="197">
                  <c:v>688.17000000000007</c:v>
                </c:pt>
                <c:pt idx="198">
                  <c:v>696.29000000000008</c:v>
                </c:pt>
                <c:pt idx="199">
                  <c:v>678.02</c:v>
                </c:pt>
                <c:pt idx="200">
                  <c:v>688.17000000000007</c:v>
                </c:pt>
                <c:pt idx="201">
                  <c:v>680.05000000000007</c:v>
                </c:pt>
                <c:pt idx="202">
                  <c:v>690.19999999999993</c:v>
                </c:pt>
                <c:pt idx="203">
                  <c:v>647.56999999999994</c:v>
                </c:pt>
                <c:pt idx="204">
                  <c:v>648.41999999999996</c:v>
                </c:pt>
                <c:pt idx="205">
                  <c:v>652.46</c:v>
                </c:pt>
                <c:pt idx="206">
                  <c:v>634.28</c:v>
                </c:pt>
                <c:pt idx="207">
                  <c:v>646.40000000000009</c:v>
                </c:pt>
                <c:pt idx="208">
                  <c:v>654.48</c:v>
                </c:pt>
                <c:pt idx="209">
                  <c:v>672.66</c:v>
                </c:pt>
                <c:pt idx="210">
                  <c:v>692.86</c:v>
                </c:pt>
                <c:pt idx="211">
                  <c:v>711.04</c:v>
                </c:pt>
                <c:pt idx="212">
                  <c:v>721.14</c:v>
                </c:pt>
                <c:pt idx="213">
                  <c:v>715.08</c:v>
                </c:pt>
                <c:pt idx="214">
                  <c:v>688.82</c:v>
                </c:pt>
                <c:pt idx="215">
                  <c:v>660.54</c:v>
                </c:pt>
                <c:pt idx="216">
                  <c:v>644.84</c:v>
                </c:pt>
                <c:pt idx="217">
                  <c:v>666.4</c:v>
                </c:pt>
                <c:pt idx="218">
                  <c:v>666.4</c:v>
                </c:pt>
                <c:pt idx="219">
                  <c:v>689.92</c:v>
                </c:pt>
                <c:pt idx="220">
                  <c:v>689.92</c:v>
                </c:pt>
                <c:pt idx="221">
                  <c:v>693.84</c:v>
                </c:pt>
                <c:pt idx="222">
                  <c:v>699.71999999999991</c:v>
                </c:pt>
                <c:pt idx="223">
                  <c:v>687.95999999999992</c:v>
                </c:pt>
                <c:pt idx="224">
                  <c:v>703.64</c:v>
                </c:pt>
                <c:pt idx="225">
                  <c:v>774.2</c:v>
                </c:pt>
                <c:pt idx="226">
                  <c:v>805.56000000000006</c:v>
                </c:pt>
                <c:pt idx="227">
                  <c:v>766.36</c:v>
                </c:pt>
                <c:pt idx="228">
                  <c:v>736.56000000000006</c:v>
                </c:pt>
                <c:pt idx="229">
                  <c:v>750.42</c:v>
                </c:pt>
                <c:pt idx="230">
                  <c:v>720.72</c:v>
                </c:pt>
                <c:pt idx="231">
                  <c:v>732.6</c:v>
                </c:pt>
                <c:pt idx="232">
                  <c:v>748.43999999999994</c:v>
                </c:pt>
                <c:pt idx="233">
                  <c:v>740.5200000000001</c:v>
                </c:pt>
                <c:pt idx="234">
                  <c:v>720.72</c:v>
                </c:pt>
                <c:pt idx="235">
                  <c:v>649.43999999999994</c:v>
                </c:pt>
                <c:pt idx="236">
                  <c:v>617.76</c:v>
                </c:pt>
                <c:pt idx="237">
                  <c:v>615.78</c:v>
                </c:pt>
                <c:pt idx="238">
                  <c:v>621.72</c:v>
                </c:pt>
                <c:pt idx="239">
                  <c:v>609.84</c:v>
                </c:pt>
                <c:pt idx="240">
                  <c:v>600.03</c:v>
                </c:pt>
                <c:pt idx="241">
                  <c:v>638.97</c:v>
                </c:pt>
                <c:pt idx="242">
                  <c:v>676.14</c:v>
                </c:pt>
                <c:pt idx="243">
                  <c:v>716.85</c:v>
                </c:pt>
                <c:pt idx="244">
                  <c:v>778.80000000000007</c:v>
                </c:pt>
                <c:pt idx="245">
                  <c:v>861.99</c:v>
                </c:pt>
                <c:pt idx="246">
                  <c:v>865.53</c:v>
                </c:pt>
                <c:pt idx="247">
                  <c:v>946.94999999999993</c:v>
                </c:pt>
                <c:pt idx="248">
                  <c:v>1067.31</c:v>
                </c:pt>
                <c:pt idx="249">
                  <c:v>1095.6300000000001</c:v>
                </c:pt>
                <c:pt idx="250">
                  <c:v>1100.94</c:v>
                </c:pt>
                <c:pt idx="251">
                  <c:v>1129.26</c:v>
                </c:pt>
                <c:pt idx="252">
                  <c:v>1148.52</c:v>
                </c:pt>
                <c:pt idx="253">
                  <c:v>1024.08</c:v>
                </c:pt>
                <c:pt idx="254">
                  <c:v>1066.92</c:v>
                </c:pt>
                <c:pt idx="255">
                  <c:v>1130.1600000000001</c:v>
                </c:pt>
                <c:pt idx="256">
                  <c:v>1162.8</c:v>
                </c:pt>
                <c:pt idx="257">
                  <c:v>1246.44</c:v>
                </c:pt>
                <c:pt idx="258">
                  <c:v>1344.36</c:v>
                </c:pt>
                <c:pt idx="259">
                  <c:v>1452.48</c:v>
                </c:pt>
                <c:pt idx="260">
                  <c:v>1497.36</c:v>
                </c:pt>
                <c:pt idx="261">
                  <c:v>1525.92</c:v>
                </c:pt>
                <c:pt idx="262">
                  <c:v>1517.76</c:v>
                </c:pt>
                <c:pt idx="263">
                  <c:v>1509.6000000000001</c:v>
                </c:pt>
              </c:numCache>
            </c:numRef>
          </c:val>
          <c:extLst>
            <c:ext xmlns:c16="http://schemas.microsoft.com/office/drawing/2014/chart" uri="{C3380CC4-5D6E-409C-BE32-E72D297353CC}">
              <c16:uniqueId val="{00000000-11C4-4A41-94F0-5512F4F8B14D}"/>
            </c:ext>
          </c:extLst>
        </c:ser>
        <c:ser>
          <c:idx val="2"/>
          <c:order val="1"/>
          <c:tx>
            <c:v>Government Payments and Crop Insurance Proceeds</c:v>
          </c:tx>
          <c:spPr>
            <a:solidFill>
              <a:schemeClr val="accent2"/>
            </a:solidFill>
          </c:spPr>
          <c:invertIfNegative val="0"/>
          <c:cat>
            <c:strRef>
              <c:f>'Monthly Profitability'!$B$6:$B$281</c:f>
              <c:strCache>
                <c:ptCount val="276"/>
                <c:pt idx="0">
                  <c:v>Sept. 2000</c:v>
                </c:pt>
                <c:pt idx="1">
                  <c:v>Oct.</c:v>
                </c:pt>
                <c:pt idx="2">
                  <c:v>Nov.</c:v>
                </c:pt>
                <c:pt idx="3">
                  <c:v>Dec.</c:v>
                </c:pt>
                <c:pt idx="4">
                  <c:v>Jan. 2001</c:v>
                </c:pt>
                <c:pt idx="5">
                  <c:v>Feb.</c:v>
                </c:pt>
                <c:pt idx="6">
                  <c:v>March</c:v>
                </c:pt>
                <c:pt idx="7">
                  <c:v>April</c:v>
                </c:pt>
                <c:pt idx="8">
                  <c:v>May</c:v>
                </c:pt>
                <c:pt idx="9">
                  <c:v>June</c:v>
                </c:pt>
                <c:pt idx="10">
                  <c:v>July</c:v>
                </c:pt>
                <c:pt idx="11">
                  <c:v>Aug. 2001</c:v>
                </c:pt>
                <c:pt idx="12">
                  <c:v>Sept. 2001</c:v>
                </c:pt>
                <c:pt idx="13">
                  <c:v>Oct.</c:v>
                </c:pt>
                <c:pt idx="14">
                  <c:v>Nov.</c:v>
                </c:pt>
                <c:pt idx="15">
                  <c:v>Dec.</c:v>
                </c:pt>
                <c:pt idx="16">
                  <c:v>Jan. 2002</c:v>
                </c:pt>
                <c:pt idx="17">
                  <c:v>Feb.</c:v>
                </c:pt>
                <c:pt idx="18">
                  <c:v>March</c:v>
                </c:pt>
                <c:pt idx="19">
                  <c:v>April</c:v>
                </c:pt>
                <c:pt idx="20">
                  <c:v>May</c:v>
                </c:pt>
                <c:pt idx="21">
                  <c:v>June</c:v>
                </c:pt>
                <c:pt idx="22">
                  <c:v>July</c:v>
                </c:pt>
                <c:pt idx="23">
                  <c:v>Aug. 2002</c:v>
                </c:pt>
                <c:pt idx="24">
                  <c:v>Sept. 2002</c:v>
                </c:pt>
                <c:pt idx="25">
                  <c:v>Oct.</c:v>
                </c:pt>
                <c:pt idx="26">
                  <c:v>Nov.</c:v>
                </c:pt>
                <c:pt idx="27">
                  <c:v>Dec.</c:v>
                </c:pt>
                <c:pt idx="28">
                  <c:v>Jan. 2003</c:v>
                </c:pt>
                <c:pt idx="29">
                  <c:v>Feb.</c:v>
                </c:pt>
                <c:pt idx="30">
                  <c:v>March</c:v>
                </c:pt>
                <c:pt idx="31">
                  <c:v>April</c:v>
                </c:pt>
                <c:pt idx="32">
                  <c:v>May</c:v>
                </c:pt>
                <c:pt idx="33">
                  <c:v>June</c:v>
                </c:pt>
                <c:pt idx="34">
                  <c:v>July</c:v>
                </c:pt>
                <c:pt idx="35">
                  <c:v>Aug. 2003</c:v>
                </c:pt>
                <c:pt idx="36">
                  <c:v>Sept. 2003</c:v>
                </c:pt>
                <c:pt idx="37">
                  <c:v>Oct.</c:v>
                </c:pt>
                <c:pt idx="38">
                  <c:v>Nov.</c:v>
                </c:pt>
                <c:pt idx="39">
                  <c:v>Dec.</c:v>
                </c:pt>
                <c:pt idx="40">
                  <c:v>Jan. 2004</c:v>
                </c:pt>
                <c:pt idx="41">
                  <c:v>Feb.</c:v>
                </c:pt>
                <c:pt idx="42">
                  <c:v>March</c:v>
                </c:pt>
                <c:pt idx="43">
                  <c:v>April</c:v>
                </c:pt>
                <c:pt idx="44">
                  <c:v>May</c:v>
                </c:pt>
                <c:pt idx="45">
                  <c:v>June</c:v>
                </c:pt>
                <c:pt idx="46">
                  <c:v>July</c:v>
                </c:pt>
                <c:pt idx="47">
                  <c:v>Aug. 2004</c:v>
                </c:pt>
                <c:pt idx="48">
                  <c:v>Sept. 2004</c:v>
                </c:pt>
                <c:pt idx="49">
                  <c:v>Oct.</c:v>
                </c:pt>
                <c:pt idx="50">
                  <c:v>Nov.</c:v>
                </c:pt>
                <c:pt idx="51">
                  <c:v>Dec.</c:v>
                </c:pt>
                <c:pt idx="52">
                  <c:v>Jan. 2005</c:v>
                </c:pt>
                <c:pt idx="53">
                  <c:v>Feb.</c:v>
                </c:pt>
                <c:pt idx="54">
                  <c:v>March</c:v>
                </c:pt>
                <c:pt idx="55">
                  <c:v>April</c:v>
                </c:pt>
                <c:pt idx="56">
                  <c:v>May</c:v>
                </c:pt>
                <c:pt idx="57">
                  <c:v>June</c:v>
                </c:pt>
                <c:pt idx="58">
                  <c:v>July</c:v>
                </c:pt>
                <c:pt idx="59">
                  <c:v>Aug. 2005</c:v>
                </c:pt>
                <c:pt idx="60">
                  <c:v>Sept. 2005</c:v>
                </c:pt>
                <c:pt idx="61">
                  <c:v>Oct.</c:v>
                </c:pt>
                <c:pt idx="62">
                  <c:v>Nov.</c:v>
                </c:pt>
                <c:pt idx="63">
                  <c:v>Dec.</c:v>
                </c:pt>
                <c:pt idx="64">
                  <c:v>Jan. 2006</c:v>
                </c:pt>
                <c:pt idx="65">
                  <c:v>Feb.</c:v>
                </c:pt>
                <c:pt idx="66">
                  <c:v>March</c:v>
                </c:pt>
                <c:pt idx="67">
                  <c:v>April</c:v>
                </c:pt>
                <c:pt idx="68">
                  <c:v>May</c:v>
                </c:pt>
                <c:pt idx="69">
                  <c:v>June</c:v>
                </c:pt>
                <c:pt idx="70">
                  <c:v>July</c:v>
                </c:pt>
                <c:pt idx="71">
                  <c:v>Aug. 2006</c:v>
                </c:pt>
                <c:pt idx="72">
                  <c:v>Sept. 2006</c:v>
                </c:pt>
                <c:pt idx="73">
                  <c:v>Oct.</c:v>
                </c:pt>
                <c:pt idx="74">
                  <c:v>Nov.</c:v>
                </c:pt>
                <c:pt idx="75">
                  <c:v>Dec.</c:v>
                </c:pt>
                <c:pt idx="76">
                  <c:v>Jan. 2007</c:v>
                </c:pt>
                <c:pt idx="77">
                  <c:v>Feb.</c:v>
                </c:pt>
                <c:pt idx="78">
                  <c:v>March</c:v>
                </c:pt>
                <c:pt idx="79">
                  <c:v>April</c:v>
                </c:pt>
                <c:pt idx="80">
                  <c:v>May</c:v>
                </c:pt>
                <c:pt idx="81">
                  <c:v>June</c:v>
                </c:pt>
                <c:pt idx="82">
                  <c:v>July</c:v>
                </c:pt>
                <c:pt idx="83">
                  <c:v>Aug. 2007</c:v>
                </c:pt>
                <c:pt idx="84">
                  <c:v>Sept. 2007</c:v>
                </c:pt>
                <c:pt idx="85">
                  <c:v>Oct.</c:v>
                </c:pt>
                <c:pt idx="86">
                  <c:v>Nov.</c:v>
                </c:pt>
                <c:pt idx="87">
                  <c:v>Dec.</c:v>
                </c:pt>
                <c:pt idx="88">
                  <c:v>Jan. 2008</c:v>
                </c:pt>
                <c:pt idx="89">
                  <c:v>Feb.</c:v>
                </c:pt>
                <c:pt idx="90">
                  <c:v>March</c:v>
                </c:pt>
                <c:pt idx="91">
                  <c:v>April</c:v>
                </c:pt>
                <c:pt idx="92">
                  <c:v>May</c:v>
                </c:pt>
                <c:pt idx="93">
                  <c:v>June</c:v>
                </c:pt>
                <c:pt idx="94">
                  <c:v>July</c:v>
                </c:pt>
                <c:pt idx="95">
                  <c:v>Aug. 2008</c:v>
                </c:pt>
                <c:pt idx="96">
                  <c:v>Sept. 2008</c:v>
                </c:pt>
                <c:pt idx="97">
                  <c:v>Oct.</c:v>
                </c:pt>
                <c:pt idx="98">
                  <c:v>Nov.</c:v>
                </c:pt>
                <c:pt idx="99">
                  <c:v>Dec.</c:v>
                </c:pt>
                <c:pt idx="100">
                  <c:v>Jan. 2009</c:v>
                </c:pt>
                <c:pt idx="101">
                  <c:v>Feb.</c:v>
                </c:pt>
                <c:pt idx="102">
                  <c:v>March</c:v>
                </c:pt>
                <c:pt idx="103">
                  <c:v>April</c:v>
                </c:pt>
                <c:pt idx="104">
                  <c:v>May</c:v>
                </c:pt>
                <c:pt idx="105">
                  <c:v>June</c:v>
                </c:pt>
                <c:pt idx="106">
                  <c:v>July</c:v>
                </c:pt>
                <c:pt idx="107">
                  <c:v>Aug. 2009</c:v>
                </c:pt>
                <c:pt idx="108">
                  <c:v>Sept. 2009</c:v>
                </c:pt>
                <c:pt idx="109">
                  <c:v>Oct.</c:v>
                </c:pt>
                <c:pt idx="110">
                  <c:v>Nov.</c:v>
                </c:pt>
                <c:pt idx="111">
                  <c:v>Dec.</c:v>
                </c:pt>
                <c:pt idx="112">
                  <c:v>Jan. 2010</c:v>
                </c:pt>
                <c:pt idx="113">
                  <c:v>Feb.</c:v>
                </c:pt>
                <c:pt idx="114">
                  <c:v>March</c:v>
                </c:pt>
                <c:pt idx="115">
                  <c:v>April</c:v>
                </c:pt>
                <c:pt idx="116">
                  <c:v>May</c:v>
                </c:pt>
                <c:pt idx="117">
                  <c:v>June</c:v>
                </c:pt>
                <c:pt idx="118">
                  <c:v>July</c:v>
                </c:pt>
                <c:pt idx="119">
                  <c:v>Aug. 2010</c:v>
                </c:pt>
                <c:pt idx="120">
                  <c:v>Sept. 2010</c:v>
                </c:pt>
                <c:pt idx="121">
                  <c:v>Oct.</c:v>
                </c:pt>
                <c:pt idx="122">
                  <c:v>Nov.</c:v>
                </c:pt>
                <c:pt idx="123">
                  <c:v>Dec.</c:v>
                </c:pt>
                <c:pt idx="124">
                  <c:v>Jan. 2011</c:v>
                </c:pt>
                <c:pt idx="125">
                  <c:v>Feb.</c:v>
                </c:pt>
                <c:pt idx="126">
                  <c:v>March</c:v>
                </c:pt>
                <c:pt idx="127">
                  <c:v>April</c:v>
                </c:pt>
                <c:pt idx="128">
                  <c:v>May</c:v>
                </c:pt>
                <c:pt idx="129">
                  <c:v>June</c:v>
                </c:pt>
                <c:pt idx="130">
                  <c:v>July</c:v>
                </c:pt>
                <c:pt idx="131">
                  <c:v>Aug. 2011</c:v>
                </c:pt>
                <c:pt idx="132">
                  <c:v>Sept. 2011</c:v>
                </c:pt>
                <c:pt idx="133">
                  <c:v>Oct.</c:v>
                </c:pt>
                <c:pt idx="134">
                  <c:v>Nov.</c:v>
                </c:pt>
                <c:pt idx="135">
                  <c:v>Dec.</c:v>
                </c:pt>
                <c:pt idx="136">
                  <c:v>Jan. 2012</c:v>
                </c:pt>
                <c:pt idx="137">
                  <c:v>Feb.</c:v>
                </c:pt>
                <c:pt idx="138">
                  <c:v>March</c:v>
                </c:pt>
                <c:pt idx="139">
                  <c:v>April</c:v>
                </c:pt>
                <c:pt idx="140">
                  <c:v>May</c:v>
                </c:pt>
                <c:pt idx="141">
                  <c:v>June</c:v>
                </c:pt>
                <c:pt idx="142">
                  <c:v>July</c:v>
                </c:pt>
                <c:pt idx="143">
                  <c:v>Aug. 2012</c:v>
                </c:pt>
                <c:pt idx="144">
                  <c:v>Sept. 2012</c:v>
                </c:pt>
                <c:pt idx="145">
                  <c:v>Oct.</c:v>
                </c:pt>
                <c:pt idx="146">
                  <c:v>Nov.</c:v>
                </c:pt>
                <c:pt idx="147">
                  <c:v>Dec.</c:v>
                </c:pt>
                <c:pt idx="148">
                  <c:v>Jan. 2013</c:v>
                </c:pt>
                <c:pt idx="149">
                  <c:v>Feb.</c:v>
                </c:pt>
                <c:pt idx="150">
                  <c:v>March</c:v>
                </c:pt>
                <c:pt idx="151">
                  <c:v>April</c:v>
                </c:pt>
                <c:pt idx="152">
                  <c:v>May</c:v>
                </c:pt>
                <c:pt idx="153">
                  <c:v>June</c:v>
                </c:pt>
                <c:pt idx="154">
                  <c:v>July</c:v>
                </c:pt>
                <c:pt idx="155">
                  <c:v>Aug. 2013</c:v>
                </c:pt>
                <c:pt idx="156">
                  <c:v>Sept. 2013</c:v>
                </c:pt>
                <c:pt idx="157">
                  <c:v>Oct.</c:v>
                </c:pt>
                <c:pt idx="158">
                  <c:v>Nov.</c:v>
                </c:pt>
                <c:pt idx="159">
                  <c:v>Dec.</c:v>
                </c:pt>
                <c:pt idx="160">
                  <c:v>Jan. 2014</c:v>
                </c:pt>
                <c:pt idx="161">
                  <c:v>Feb.</c:v>
                </c:pt>
                <c:pt idx="162">
                  <c:v>March</c:v>
                </c:pt>
                <c:pt idx="163">
                  <c:v>April</c:v>
                </c:pt>
                <c:pt idx="164">
                  <c:v>May</c:v>
                </c:pt>
                <c:pt idx="165">
                  <c:v>June</c:v>
                </c:pt>
                <c:pt idx="166">
                  <c:v>July</c:v>
                </c:pt>
                <c:pt idx="167">
                  <c:v>Aug. 2014</c:v>
                </c:pt>
                <c:pt idx="168">
                  <c:v>Sept. 2014</c:v>
                </c:pt>
                <c:pt idx="169">
                  <c:v>Oct.</c:v>
                </c:pt>
                <c:pt idx="170">
                  <c:v>Nov.</c:v>
                </c:pt>
                <c:pt idx="171">
                  <c:v>Dec.</c:v>
                </c:pt>
                <c:pt idx="172">
                  <c:v>Jan. 2015</c:v>
                </c:pt>
                <c:pt idx="173">
                  <c:v>Feb.</c:v>
                </c:pt>
                <c:pt idx="174">
                  <c:v>March</c:v>
                </c:pt>
                <c:pt idx="175">
                  <c:v>April</c:v>
                </c:pt>
                <c:pt idx="176">
                  <c:v>May</c:v>
                </c:pt>
                <c:pt idx="177">
                  <c:v>June</c:v>
                </c:pt>
                <c:pt idx="178">
                  <c:v>July</c:v>
                </c:pt>
                <c:pt idx="179">
                  <c:v>Aug. 2015</c:v>
                </c:pt>
                <c:pt idx="180">
                  <c:v>Sept. 2015</c:v>
                </c:pt>
                <c:pt idx="181">
                  <c:v>Oct.</c:v>
                </c:pt>
                <c:pt idx="182">
                  <c:v>Nov.</c:v>
                </c:pt>
                <c:pt idx="183">
                  <c:v>Dec.</c:v>
                </c:pt>
                <c:pt idx="184">
                  <c:v>Jan. 2016</c:v>
                </c:pt>
                <c:pt idx="185">
                  <c:v>Feb.</c:v>
                </c:pt>
                <c:pt idx="186">
                  <c:v>March</c:v>
                </c:pt>
                <c:pt idx="187">
                  <c:v>April</c:v>
                </c:pt>
                <c:pt idx="188">
                  <c:v>May</c:v>
                </c:pt>
                <c:pt idx="189">
                  <c:v>June</c:v>
                </c:pt>
                <c:pt idx="190">
                  <c:v>July</c:v>
                </c:pt>
                <c:pt idx="191">
                  <c:v>Aug. 2016</c:v>
                </c:pt>
                <c:pt idx="192">
                  <c:v>Sept. 2016</c:v>
                </c:pt>
                <c:pt idx="193">
                  <c:v>Oct.</c:v>
                </c:pt>
                <c:pt idx="194">
                  <c:v>Nov.</c:v>
                </c:pt>
                <c:pt idx="195">
                  <c:v>Dec.</c:v>
                </c:pt>
                <c:pt idx="196">
                  <c:v>Jan. 2017</c:v>
                </c:pt>
                <c:pt idx="197">
                  <c:v>Feb.</c:v>
                </c:pt>
                <c:pt idx="198">
                  <c:v>March</c:v>
                </c:pt>
                <c:pt idx="199">
                  <c:v>April</c:v>
                </c:pt>
                <c:pt idx="200">
                  <c:v>May</c:v>
                </c:pt>
                <c:pt idx="201">
                  <c:v>June</c:v>
                </c:pt>
                <c:pt idx="202">
                  <c:v>July</c:v>
                </c:pt>
                <c:pt idx="203">
                  <c:v>Aug. 2017</c:v>
                </c:pt>
                <c:pt idx="204">
                  <c:v>Sept. 2017</c:v>
                </c:pt>
                <c:pt idx="205">
                  <c:v>Oct.</c:v>
                </c:pt>
                <c:pt idx="206">
                  <c:v>Nov.</c:v>
                </c:pt>
                <c:pt idx="207">
                  <c:v>Dec.</c:v>
                </c:pt>
                <c:pt idx="208">
                  <c:v>Jan. 2018</c:v>
                </c:pt>
                <c:pt idx="209">
                  <c:v>Feb.</c:v>
                </c:pt>
                <c:pt idx="210">
                  <c:v>March</c:v>
                </c:pt>
                <c:pt idx="211">
                  <c:v>April</c:v>
                </c:pt>
                <c:pt idx="212">
                  <c:v>May</c:v>
                </c:pt>
                <c:pt idx="213">
                  <c:v>June</c:v>
                </c:pt>
                <c:pt idx="214">
                  <c:v>July</c:v>
                </c:pt>
                <c:pt idx="215">
                  <c:v>Aug. 2018</c:v>
                </c:pt>
                <c:pt idx="216">
                  <c:v>Sept. 2018</c:v>
                </c:pt>
                <c:pt idx="217">
                  <c:v>Oct.</c:v>
                </c:pt>
                <c:pt idx="218">
                  <c:v>Nov.</c:v>
                </c:pt>
                <c:pt idx="219">
                  <c:v>Dec.</c:v>
                </c:pt>
                <c:pt idx="220">
                  <c:v>Jan. 2019</c:v>
                </c:pt>
                <c:pt idx="221">
                  <c:v>Feb.</c:v>
                </c:pt>
                <c:pt idx="222">
                  <c:v>March</c:v>
                </c:pt>
                <c:pt idx="223">
                  <c:v>April</c:v>
                </c:pt>
                <c:pt idx="224">
                  <c:v>May</c:v>
                </c:pt>
                <c:pt idx="225">
                  <c:v>June</c:v>
                </c:pt>
                <c:pt idx="226">
                  <c:v>July</c:v>
                </c:pt>
                <c:pt idx="227">
                  <c:v>Aug. 2019</c:v>
                </c:pt>
                <c:pt idx="228">
                  <c:v>Sept. 2019</c:v>
                </c:pt>
                <c:pt idx="229">
                  <c:v>Oct.</c:v>
                </c:pt>
                <c:pt idx="230">
                  <c:v>Nov.</c:v>
                </c:pt>
                <c:pt idx="231">
                  <c:v>Dec.</c:v>
                </c:pt>
                <c:pt idx="232">
                  <c:v>Jan. 2020</c:v>
                </c:pt>
                <c:pt idx="233">
                  <c:v>Feb.</c:v>
                </c:pt>
                <c:pt idx="234">
                  <c:v>March</c:v>
                </c:pt>
                <c:pt idx="235">
                  <c:v>April</c:v>
                </c:pt>
                <c:pt idx="236">
                  <c:v>May</c:v>
                </c:pt>
                <c:pt idx="237">
                  <c:v>June</c:v>
                </c:pt>
                <c:pt idx="238">
                  <c:v>July</c:v>
                </c:pt>
                <c:pt idx="239">
                  <c:v>Aug. 2020</c:v>
                </c:pt>
                <c:pt idx="240">
                  <c:v>Sept. 2020</c:v>
                </c:pt>
                <c:pt idx="241">
                  <c:v>Oct.</c:v>
                </c:pt>
                <c:pt idx="242">
                  <c:v>Nov.</c:v>
                </c:pt>
                <c:pt idx="243">
                  <c:v>Dec.</c:v>
                </c:pt>
                <c:pt idx="244">
                  <c:v>Jan. 2021</c:v>
                </c:pt>
                <c:pt idx="245">
                  <c:v>Feb.</c:v>
                </c:pt>
                <c:pt idx="246">
                  <c:v>March</c:v>
                </c:pt>
                <c:pt idx="247">
                  <c:v>April</c:v>
                </c:pt>
                <c:pt idx="248">
                  <c:v>May</c:v>
                </c:pt>
                <c:pt idx="249">
                  <c:v>June</c:v>
                </c:pt>
                <c:pt idx="250">
                  <c:v>July</c:v>
                </c:pt>
                <c:pt idx="251">
                  <c:v>Aug. 2021</c:v>
                </c:pt>
                <c:pt idx="252">
                  <c:v>Sept. 2021</c:v>
                </c:pt>
                <c:pt idx="253">
                  <c:v>Oct.</c:v>
                </c:pt>
                <c:pt idx="254">
                  <c:v>Nov.</c:v>
                </c:pt>
                <c:pt idx="255">
                  <c:v>Dec.</c:v>
                </c:pt>
                <c:pt idx="256">
                  <c:v>Jan. 2022</c:v>
                </c:pt>
                <c:pt idx="257">
                  <c:v>Feb.</c:v>
                </c:pt>
                <c:pt idx="258">
                  <c:v>March</c:v>
                </c:pt>
                <c:pt idx="259">
                  <c:v>April</c:v>
                </c:pt>
                <c:pt idx="260">
                  <c:v>May</c:v>
                </c:pt>
                <c:pt idx="261">
                  <c:v>June</c:v>
                </c:pt>
                <c:pt idx="262">
                  <c:v>July</c:v>
                </c:pt>
                <c:pt idx="263">
                  <c:v>Aug. 2022</c:v>
                </c:pt>
                <c:pt idx="264">
                  <c:v>Sept. 2022</c:v>
                </c:pt>
                <c:pt idx="265">
                  <c:v>Oct.</c:v>
                </c:pt>
                <c:pt idx="266">
                  <c:v>Nov.</c:v>
                </c:pt>
                <c:pt idx="267">
                  <c:v>Dec.</c:v>
                </c:pt>
                <c:pt idx="268">
                  <c:v>Jan. 2023</c:v>
                </c:pt>
                <c:pt idx="269">
                  <c:v>Feb.</c:v>
                </c:pt>
                <c:pt idx="270">
                  <c:v>March</c:v>
                </c:pt>
                <c:pt idx="271">
                  <c:v>April</c:v>
                </c:pt>
                <c:pt idx="272">
                  <c:v>May</c:v>
                </c:pt>
                <c:pt idx="273">
                  <c:v>June</c:v>
                </c:pt>
                <c:pt idx="274">
                  <c:v>July</c:v>
                </c:pt>
                <c:pt idx="275">
                  <c:v>Aug. 2023</c:v>
                </c:pt>
              </c:strCache>
            </c:strRef>
          </c:cat>
          <c:val>
            <c:numRef>
              <c:f>'Monthly Profitability'!$Q$6:$Q$269</c:f>
              <c:numCache>
                <c:formatCode>_("$"* #,##0_);_("$"* \(#,##0\);_("$"* "-"_);_(@_)</c:formatCode>
                <c:ptCount val="264"/>
                <c:pt idx="0">
                  <c:v>56.9</c:v>
                </c:pt>
                <c:pt idx="1">
                  <c:v>56.9</c:v>
                </c:pt>
                <c:pt idx="2">
                  <c:v>56.9</c:v>
                </c:pt>
                <c:pt idx="3">
                  <c:v>56.9</c:v>
                </c:pt>
                <c:pt idx="4">
                  <c:v>56.9</c:v>
                </c:pt>
                <c:pt idx="5">
                  <c:v>56.9</c:v>
                </c:pt>
                <c:pt idx="6">
                  <c:v>56.9</c:v>
                </c:pt>
                <c:pt idx="7">
                  <c:v>56.9</c:v>
                </c:pt>
                <c:pt idx="8">
                  <c:v>56.9</c:v>
                </c:pt>
                <c:pt idx="9">
                  <c:v>56.9</c:v>
                </c:pt>
                <c:pt idx="10">
                  <c:v>56.9</c:v>
                </c:pt>
                <c:pt idx="11">
                  <c:v>56.9</c:v>
                </c:pt>
                <c:pt idx="12">
                  <c:v>40</c:v>
                </c:pt>
                <c:pt idx="13">
                  <c:v>40</c:v>
                </c:pt>
                <c:pt idx="14">
                  <c:v>40</c:v>
                </c:pt>
                <c:pt idx="15">
                  <c:v>40</c:v>
                </c:pt>
                <c:pt idx="16">
                  <c:v>40</c:v>
                </c:pt>
                <c:pt idx="17">
                  <c:v>40</c:v>
                </c:pt>
                <c:pt idx="18">
                  <c:v>40</c:v>
                </c:pt>
                <c:pt idx="19">
                  <c:v>40</c:v>
                </c:pt>
                <c:pt idx="20">
                  <c:v>40</c:v>
                </c:pt>
                <c:pt idx="21">
                  <c:v>40</c:v>
                </c:pt>
                <c:pt idx="22">
                  <c:v>40</c:v>
                </c:pt>
                <c:pt idx="23">
                  <c:v>40</c:v>
                </c:pt>
                <c:pt idx="24">
                  <c:v>25</c:v>
                </c:pt>
                <c:pt idx="25">
                  <c:v>25</c:v>
                </c:pt>
                <c:pt idx="26">
                  <c:v>25</c:v>
                </c:pt>
                <c:pt idx="27">
                  <c:v>25</c:v>
                </c:pt>
                <c:pt idx="28">
                  <c:v>25</c:v>
                </c:pt>
                <c:pt idx="29">
                  <c:v>25</c:v>
                </c:pt>
                <c:pt idx="30">
                  <c:v>25</c:v>
                </c:pt>
                <c:pt idx="31">
                  <c:v>25</c:v>
                </c:pt>
                <c:pt idx="32">
                  <c:v>25</c:v>
                </c:pt>
                <c:pt idx="33">
                  <c:v>25</c:v>
                </c:pt>
                <c:pt idx="34">
                  <c:v>25</c:v>
                </c:pt>
                <c:pt idx="35">
                  <c:v>25</c:v>
                </c:pt>
                <c:pt idx="36">
                  <c:v>25</c:v>
                </c:pt>
                <c:pt idx="37">
                  <c:v>25</c:v>
                </c:pt>
                <c:pt idx="38">
                  <c:v>25</c:v>
                </c:pt>
                <c:pt idx="39">
                  <c:v>25</c:v>
                </c:pt>
                <c:pt idx="40">
                  <c:v>25</c:v>
                </c:pt>
                <c:pt idx="41">
                  <c:v>25</c:v>
                </c:pt>
                <c:pt idx="42">
                  <c:v>25</c:v>
                </c:pt>
                <c:pt idx="43">
                  <c:v>25</c:v>
                </c:pt>
                <c:pt idx="44">
                  <c:v>25</c:v>
                </c:pt>
                <c:pt idx="45">
                  <c:v>25</c:v>
                </c:pt>
                <c:pt idx="46">
                  <c:v>25</c:v>
                </c:pt>
                <c:pt idx="47">
                  <c:v>25</c:v>
                </c:pt>
                <c:pt idx="48">
                  <c:v>26</c:v>
                </c:pt>
                <c:pt idx="49">
                  <c:v>26</c:v>
                </c:pt>
                <c:pt idx="50">
                  <c:v>26</c:v>
                </c:pt>
                <c:pt idx="51">
                  <c:v>26</c:v>
                </c:pt>
                <c:pt idx="52">
                  <c:v>26</c:v>
                </c:pt>
                <c:pt idx="53">
                  <c:v>26</c:v>
                </c:pt>
                <c:pt idx="54">
                  <c:v>26</c:v>
                </c:pt>
                <c:pt idx="55">
                  <c:v>26</c:v>
                </c:pt>
                <c:pt idx="56">
                  <c:v>26</c:v>
                </c:pt>
                <c:pt idx="57">
                  <c:v>26</c:v>
                </c:pt>
                <c:pt idx="58">
                  <c:v>26</c:v>
                </c:pt>
                <c:pt idx="59">
                  <c:v>26</c:v>
                </c:pt>
                <c:pt idx="60">
                  <c:v>51</c:v>
                </c:pt>
                <c:pt idx="61">
                  <c:v>51</c:v>
                </c:pt>
                <c:pt idx="62">
                  <c:v>51</c:v>
                </c:pt>
                <c:pt idx="63">
                  <c:v>51</c:v>
                </c:pt>
                <c:pt idx="64">
                  <c:v>51</c:v>
                </c:pt>
                <c:pt idx="65">
                  <c:v>51</c:v>
                </c:pt>
                <c:pt idx="66">
                  <c:v>51</c:v>
                </c:pt>
                <c:pt idx="67">
                  <c:v>51</c:v>
                </c:pt>
                <c:pt idx="68">
                  <c:v>51</c:v>
                </c:pt>
                <c:pt idx="69">
                  <c:v>51</c:v>
                </c:pt>
                <c:pt idx="70">
                  <c:v>51</c:v>
                </c:pt>
                <c:pt idx="71">
                  <c:v>51</c:v>
                </c:pt>
                <c:pt idx="72">
                  <c:v>25</c:v>
                </c:pt>
                <c:pt idx="73">
                  <c:v>25</c:v>
                </c:pt>
                <c:pt idx="74">
                  <c:v>25</c:v>
                </c:pt>
                <c:pt idx="75">
                  <c:v>25</c:v>
                </c:pt>
                <c:pt idx="76">
                  <c:v>25</c:v>
                </c:pt>
                <c:pt idx="77">
                  <c:v>25</c:v>
                </c:pt>
                <c:pt idx="78">
                  <c:v>25</c:v>
                </c:pt>
                <c:pt idx="79">
                  <c:v>25</c:v>
                </c:pt>
                <c:pt idx="80">
                  <c:v>25</c:v>
                </c:pt>
                <c:pt idx="81">
                  <c:v>25</c:v>
                </c:pt>
                <c:pt idx="82">
                  <c:v>25</c:v>
                </c:pt>
                <c:pt idx="83">
                  <c:v>25</c:v>
                </c:pt>
                <c:pt idx="84">
                  <c:v>25</c:v>
                </c:pt>
                <c:pt idx="85">
                  <c:v>25</c:v>
                </c:pt>
                <c:pt idx="86">
                  <c:v>25</c:v>
                </c:pt>
                <c:pt idx="87">
                  <c:v>25</c:v>
                </c:pt>
                <c:pt idx="88">
                  <c:v>25</c:v>
                </c:pt>
                <c:pt idx="89">
                  <c:v>25</c:v>
                </c:pt>
                <c:pt idx="90">
                  <c:v>25</c:v>
                </c:pt>
                <c:pt idx="91">
                  <c:v>25</c:v>
                </c:pt>
                <c:pt idx="92">
                  <c:v>25</c:v>
                </c:pt>
                <c:pt idx="93">
                  <c:v>25</c:v>
                </c:pt>
                <c:pt idx="94">
                  <c:v>25</c:v>
                </c:pt>
                <c:pt idx="95">
                  <c:v>25</c:v>
                </c:pt>
                <c:pt idx="96">
                  <c:v>25</c:v>
                </c:pt>
                <c:pt idx="97">
                  <c:v>25</c:v>
                </c:pt>
                <c:pt idx="98">
                  <c:v>25</c:v>
                </c:pt>
                <c:pt idx="99">
                  <c:v>25</c:v>
                </c:pt>
                <c:pt idx="100">
                  <c:v>25</c:v>
                </c:pt>
                <c:pt idx="101">
                  <c:v>25</c:v>
                </c:pt>
                <c:pt idx="102">
                  <c:v>25</c:v>
                </c:pt>
                <c:pt idx="103">
                  <c:v>25</c:v>
                </c:pt>
                <c:pt idx="104">
                  <c:v>25</c:v>
                </c:pt>
                <c:pt idx="105">
                  <c:v>25</c:v>
                </c:pt>
                <c:pt idx="106">
                  <c:v>25</c:v>
                </c:pt>
                <c:pt idx="107">
                  <c:v>25</c:v>
                </c:pt>
                <c:pt idx="108">
                  <c:v>25</c:v>
                </c:pt>
                <c:pt idx="109">
                  <c:v>25</c:v>
                </c:pt>
                <c:pt idx="110">
                  <c:v>25</c:v>
                </c:pt>
                <c:pt idx="111">
                  <c:v>25</c:v>
                </c:pt>
                <c:pt idx="112">
                  <c:v>25</c:v>
                </c:pt>
                <c:pt idx="113">
                  <c:v>25</c:v>
                </c:pt>
                <c:pt idx="114">
                  <c:v>25</c:v>
                </c:pt>
                <c:pt idx="115">
                  <c:v>25</c:v>
                </c:pt>
                <c:pt idx="116">
                  <c:v>25</c:v>
                </c:pt>
                <c:pt idx="117">
                  <c:v>25</c:v>
                </c:pt>
                <c:pt idx="118">
                  <c:v>25</c:v>
                </c:pt>
                <c:pt idx="119">
                  <c:v>25</c:v>
                </c:pt>
                <c:pt idx="120">
                  <c:v>25</c:v>
                </c:pt>
                <c:pt idx="121">
                  <c:v>25</c:v>
                </c:pt>
                <c:pt idx="122">
                  <c:v>25</c:v>
                </c:pt>
                <c:pt idx="123">
                  <c:v>25</c:v>
                </c:pt>
                <c:pt idx="124">
                  <c:v>25</c:v>
                </c:pt>
                <c:pt idx="125">
                  <c:v>25</c:v>
                </c:pt>
                <c:pt idx="126">
                  <c:v>25</c:v>
                </c:pt>
                <c:pt idx="127">
                  <c:v>25</c:v>
                </c:pt>
                <c:pt idx="128">
                  <c:v>25</c:v>
                </c:pt>
                <c:pt idx="129">
                  <c:v>25</c:v>
                </c:pt>
                <c:pt idx="130">
                  <c:v>25</c:v>
                </c:pt>
                <c:pt idx="131">
                  <c:v>25</c:v>
                </c:pt>
                <c:pt idx="132">
                  <c:v>25</c:v>
                </c:pt>
                <c:pt idx="133">
                  <c:v>25</c:v>
                </c:pt>
                <c:pt idx="134">
                  <c:v>25</c:v>
                </c:pt>
                <c:pt idx="135">
                  <c:v>25</c:v>
                </c:pt>
                <c:pt idx="136">
                  <c:v>25</c:v>
                </c:pt>
                <c:pt idx="137">
                  <c:v>25</c:v>
                </c:pt>
                <c:pt idx="138">
                  <c:v>25</c:v>
                </c:pt>
                <c:pt idx="139">
                  <c:v>25</c:v>
                </c:pt>
                <c:pt idx="140">
                  <c:v>25</c:v>
                </c:pt>
                <c:pt idx="141">
                  <c:v>25</c:v>
                </c:pt>
                <c:pt idx="142">
                  <c:v>25</c:v>
                </c:pt>
                <c:pt idx="143">
                  <c:v>25</c:v>
                </c:pt>
                <c:pt idx="144">
                  <c:v>25</c:v>
                </c:pt>
                <c:pt idx="145">
                  <c:v>25</c:v>
                </c:pt>
                <c:pt idx="146">
                  <c:v>25</c:v>
                </c:pt>
                <c:pt idx="147">
                  <c:v>25</c:v>
                </c:pt>
                <c:pt idx="148">
                  <c:v>25</c:v>
                </c:pt>
                <c:pt idx="149">
                  <c:v>25</c:v>
                </c:pt>
                <c:pt idx="150">
                  <c:v>25</c:v>
                </c:pt>
                <c:pt idx="151">
                  <c:v>25</c:v>
                </c:pt>
                <c:pt idx="152">
                  <c:v>25</c:v>
                </c:pt>
                <c:pt idx="153">
                  <c:v>25</c:v>
                </c:pt>
                <c:pt idx="154">
                  <c:v>25</c:v>
                </c:pt>
                <c:pt idx="155">
                  <c:v>25</c:v>
                </c:pt>
                <c:pt idx="156">
                  <c:v>25</c:v>
                </c:pt>
                <c:pt idx="157">
                  <c:v>25</c:v>
                </c:pt>
                <c:pt idx="158">
                  <c:v>25</c:v>
                </c:pt>
                <c:pt idx="159">
                  <c:v>25</c:v>
                </c:pt>
                <c:pt idx="160">
                  <c:v>25</c:v>
                </c:pt>
                <c:pt idx="161">
                  <c:v>25</c:v>
                </c:pt>
                <c:pt idx="162">
                  <c:v>25</c:v>
                </c:pt>
                <c:pt idx="163">
                  <c:v>25</c:v>
                </c:pt>
                <c:pt idx="164">
                  <c:v>25</c:v>
                </c:pt>
                <c:pt idx="165">
                  <c:v>25</c:v>
                </c:pt>
                <c:pt idx="166">
                  <c:v>25</c:v>
                </c:pt>
                <c:pt idx="167">
                  <c:v>25</c:v>
                </c:pt>
                <c:pt idx="168">
                  <c:v>47</c:v>
                </c:pt>
                <c:pt idx="169">
                  <c:v>47</c:v>
                </c:pt>
                <c:pt idx="170">
                  <c:v>47</c:v>
                </c:pt>
                <c:pt idx="171">
                  <c:v>47</c:v>
                </c:pt>
                <c:pt idx="172">
                  <c:v>47</c:v>
                </c:pt>
                <c:pt idx="173">
                  <c:v>47</c:v>
                </c:pt>
                <c:pt idx="174">
                  <c:v>47</c:v>
                </c:pt>
                <c:pt idx="175">
                  <c:v>47</c:v>
                </c:pt>
                <c:pt idx="176">
                  <c:v>47</c:v>
                </c:pt>
                <c:pt idx="177">
                  <c:v>47</c:v>
                </c:pt>
                <c:pt idx="178">
                  <c:v>47</c:v>
                </c:pt>
                <c:pt idx="179">
                  <c:v>47</c:v>
                </c:pt>
                <c:pt idx="180">
                  <c:v>33</c:v>
                </c:pt>
                <c:pt idx="181">
                  <c:v>33</c:v>
                </c:pt>
                <c:pt idx="182">
                  <c:v>33</c:v>
                </c:pt>
                <c:pt idx="183">
                  <c:v>33</c:v>
                </c:pt>
                <c:pt idx="184">
                  <c:v>33</c:v>
                </c:pt>
                <c:pt idx="185">
                  <c:v>33</c:v>
                </c:pt>
                <c:pt idx="186">
                  <c:v>33</c:v>
                </c:pt>
                <c:pt idx="187">
                  <c:v>33</c:v>
                </c:pt>
                <c:pt idx="188">
                  <c:v>33</c:v>
                </c:pt>
                <c:pt idx="189">
                  <c:v>33</c:v>
                </c:pt>
                <c:pt idx="190">
                  <c:v>33</c:v>
                </c:pt>
                <c:pt idx="191">
                  <c:v>33</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4</c:v>
                </c:pt>
                <c:pt idx="205">
                  <c:v>4</c:v>
                </c:pt>
                <c:pt idx="206">
                  <c:v>4</c:v>
                </c:pt>
                <c:pt idx="207">
                  <c:v>4</c:v>
                </c:pt>
                <c:pt idx="208">
                  <c:v>4</c:v>
                </c:pt>
                <c:pt idx="209">
                  <c:v>4</c:v>
                </c:pt>
                <c:pt idx="210">
                  <c:v>4</c:v>
                </c:pt>
                <c:pt idx="211">
                  <c:v>4</c:v>
                </c:pt>
                <c:pt idx="212">
                  <c:v>4</c:v>
                </c:pt>
                <c:pt idx="213">
                  <c:v>4</c:v>
                </c:pt>
                <c:pt idx="214">
                  <c:v>4</c:v>
                </c:pt>
                <c:pt idx="215">
                  <c:v>4</c:v>
                </c:pt>
                <c:pt idx="216">
                  <c:v>5.96</c:v>
                </c:pt>
                <c:pt idx="217">
                  <c:v>5.96</c:v>
                </c:pt>
                <c:pt idx="218">
                  <c:v>5.96</c:v>
                </c:pt>
                <c:pt idx="219">
                  <c:v>5.96</c:v>
                </c:pt>
                <c:pt idx="220">
                  <c:v>5.96</c:v>
                </c:pt>
                <c:pt idx="221">
                  <c:v>5.96</c:v>
                </c:pt>
                <c:pt idx="222">
                  <c:v>5.96</c:v>
                </c:pt>
                <c:pt idx="223">
                  <c:v>5.96</c:v>
                </c:pt>
                <c:pt idx="224">
                  <c:v>5.96</c:v>
                </c:pt>
                <c:pt idx="225">
                  <c:v>5.96</c:v>
                </c:pt>
                <c:pt idx="226">
                  <c:v>5.96</c:v>
                </c:pt>
                <c:pt idx="227">
                  <c:v>5.96</c:v>
                </c:pt>
                <c:pt idx="228">
                  <c:v>79.781999999999996</c:v>
                </c:pt>
                <c:pt idx="229">
                  <c:v>79.781999999999996</c:v>
                </c:pt>
                <c:pt idx="230">
                  <c:v>79.781999999999996</c:v>
                </c:pt>
                <c:pt idx="231">
                  <c:v>79.781999999999996</c:v>
                </c:pt>
                <c:pt idx="232">
                  <c:v>79.781999999999996</c:v>
                </c:pt>
                <c:pt idx="233">
                  <c:v>79.781999999999996</c:v>
                </c:pt>
                <c:pt idx="234">
                  <c:v>79.781999999999996</c:v>
                </c:pt>
                <c:pt idx="235">
                  <c:v>79.781999999999996</c:v>
                </c:pt>
                <c:pt idx="236">
                  <c:v>79.781999999999996</c:v>
                </c:pt>
                <c:pt idx="237">
                  <c:v>79.781999999999996</c:v>
                </c:pt>
                <c:pt idx="238">
                  <c:v>79.781999999999996</c:v>
                </c:pt>
                <c:pt idx="239">
                  <c:v>79.781999999999996</c:v>
                </c:pt>
                <c:pt idx="240">
                  <c:v>60.569000000000003</c:v>
                </c:pt>
                <c:pt idx="241">
                  <c:v>60.569000000000003</c:v>
                </c:pt>
                <c:pt idx="242">
                  <c:v>60.569000000000003</c:v>
                </c:pt>
                <c:pt idx="243">
                  <c:v>60.569000000000003</c:v>
                </c:pt>
                <c:pt idx="244">
                  <c:v>60.569000000000003</c:v>
                </c:pt>
                <c:pt idx="245">
                  <c:v>60.569000000000003</c:v>
                </c:pt>
                <c:pt idx="246">
                  <c:v>60.569000000000003</c:v>
                </c:pt>
                <c:pt idx="247">
                  <c:v>60.569000000000003</c:v>
                </c:pt>
                <c:pt idx="248">
                  <c:v>60.569000000000003</c:v>
                </c:pt>
                <c:pt idx="249">
                  <c:v>60.569000000000003</c:v>
                </c:pt>
                <c:pt idx="250">
                  <c:v>60.569000000000003</c:v>
                </c:pt>
                <c:pt idx="251">
                  <c:v>60.569000000000003</c:v>
                </c:pt>
                <c:pt idx="252">
                  <c:v>0.56000000000000005</c:v>
                </c:pt>
                <c:pt idx="253">
                  <c:v>0.56000000000000005</c:v>
                </c:pt>
                <c:pt idx="254">
                  <c:v>0.56000000000000005</c:v>
                </c:pt>
                <c:pt idx="255">
                  <c:v>0.56000000000000005</c:v>
                </c:pt>
                <c:pt idx="256">
                  <c:v>0.56000000000000005</c:v>
                </c:pt>
                <c:pt idx="257">
                  <c:v>0.56000000000000005</c:v>
                </c:pt>
                <c:pt idx="258">
                  <c:v>0.56000000000000005</c:v>
                </c:pt>
                <c:pt idx="259">
                  <c:v>0.56000000000000005</c:v>
                </c:pt>
                <c:pt idx="260">
                  <c:v>0.56000000000000005</c:v>
                </c:pt>
                <c:pt idx="261">
                  <c:v>0.56000000000000005</c:v>
                </c:pt>
                <c:pt idx="262">
                  <c:v>0.56000000000000005</c:v>
                </c:pt>
                <c:pt idx="263">
                  <c:v>0.56000000000000005</c:v>
                </c:pt>
              </c:numCache>
            </c:numRef>
          </c:val>
          <c:extLst>
            <c:ext xmlns:c16="http://schemas.microsoft.com/office/drawing/2014/chart" uri="{C3380CC4-5D6E-409C-BE32-E72D297353CC}">
              <c16:uniqueId val="{00000001-11C4-4A41-94F0-5512F4F8B14D}"/>
            </c:ext>
          </c:extLst>
        </c:ser>
        <c:dLbls>
          <c:showLegendKey val="0"/>
          <c:showVal val="0"/>
          <c:showCatName val="0"/>
          <c:showSerName val="0"/>
          <c:showPercent val="0"/>
          <c:showBubbleSize val="0"/>
        </c:dLbls>
        <c:gapWidth val="0"/>
        <c:overlap val="100"/>
        <c:axId val="419723944"/>
        <c:axId val="419727864"/>
      </c:barChart>
      <c:catAx>
        <c:axId val="419723944"/>
        <c:scaling>
          <c:orientation val="minMax"/>
        </c:scaling>
        <c:delete val="0"/>
        <c:axPos val="b"/>
        <c:title>
          <c:tx>
            <c:rich>
              <a:bodyPr/>
              <a:lstStyle/>
              <a:p>
                <a:pPr>
                  <a:defRPr sz="1400" b="0"/>
                </a:pPr>
                <a:r>
                  <a:rPr lang="en-US" sz="1400" b="0"/>
                  <a:t>Crop Marketing Year </a:t>
                </a:r>
              </a:p>
            </c:rich>
          </c:tx>
          <c:layout>
            <c:manualLayout>
              <c:xMode val="edge"/>
              <c:yMode val="edge"/>
              <c:x val="0.36231384393041521"/>
              <c:y val="0.85215116955887782"/>
            </c:manualLayout>
          </c:layout>
          <c:overlay val="0"/>
        </c:title>
        <c:numFmt formatCode="General" sourceLinked="1"/>
        <c:majorTickMark val="out"/>
        <c:minorTickMark val="none"/>
        <c:tickLblPos val="nextTo"/>
        <c:txPr>
          <a:bodyPr rot="3000000" vert="horz"/>
          <a:lstStyle/>
          <a:p>
            <a:pPr>
              <a:defRPr sz="1200"/>
            </a:pPr>
            <a:endParaRPr lang="en-US"/>
          </a:p>
        </c:txPr>
        <c:crossAx val="419727864"/>
        <c:crosses val="autoZero"/>
        <c:auto val="1"/>
        <c:lblAlgn val="ctr"/>
        <c:lblOffset val="100"/>
        <c:tickLblSkip val="12"/>
        <c:noMultiLvlLbl val="0"/>
      </c:catAx>
      <c:valAx>
        <c:axId val="419727864"/>
        <c:scaling>
          <c:orientation val="minMax"/>
        </c:scaling>
        <c:delete val="0"/>
        <c:axPos val="l"/>
        <c:majorGridlines/>
        <c:numFmt formatCode="_(&quot;$&quot;* #,##0_);_(&quot;$&quot;* \(#,##0\);_(&quot;$&quot;* &quot;-&quot;_);_(@_)" sourceLinked="1"/>
        <c:majorTickMark val="out"/>
        <c:minorTickMark val="none"/>
        <c:tickLblPos val="nextTo"/>
        <c:txPr>
          <a:bodyPr rot="0" vert="horz"/>
          <a:lstStyle/>
          <a:p>
            <a:pPr>
              <a:defRPr sz="1200"/>
            </a:pPr>
            <a:endParaRPr lang="en-US"/>
          </a:p>
        </c:txPr>
        <c:crossAx val="419723944"/>
        <c:crosses val="autoZero"/>
        <c:crossBetween val="between"/>
      </c:valAx>
    </c:plotArea>
    <c:legend>
      <c:legendPos val="b"/>
      <c:layout>
        <c:manualLayout>
          <c:xMode val="edge"/>
          <c:yMode val="edge"/>
          <c:x val="8.4896666895664399E-2"/>
          <c:y val="0.90774140341336773"/>
          <c:w val="0.86521363367657556"/>
          <c:h val="7.666870644625591E-2"/>
        </c:manualLayout>
      </c:layout>
      <c:overlay val="0"/>
      <c:txPr>
        <a:bodyPr/>
        <a:lstStyle/>
        <a:p>
          <a:pPr>
            <a:defRPr sz="1200" b="0"/>
          </a:pPr>
          <a:endParaRPr lang="en-US"/>
        </a:p>
      </c:txPr>
    </c:legend>
    <c:plotVisOnly val="1"/>
    <c:dispBlanksAs val="gap"/>
    <c:showDLblsOverMax val="0"/>
  </c:chart>
  <c:printSettings>
    <c:headerFooter/>
    <c:pageMargins b="0.750000000000004" l="0.70000000000000095" r="0.70000000000000095" t="0.750000000000004"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Corn Farmer Income</a:t>
            </a:r>
          </a:p>
          <a:p>
            <a:pPr>
              <a:defRPr/>
            </a:pPr>
            <a:r>
              <a:rPr lang="en-US" b="0"/>
              <a:t>(per bushel)</a:t>
            </a:r>
          </a:p>
        </c:rich>
      </c:tx>
      <c:layout>
        <c:manualLayout>
          <c:xMode val="edge"/>
          <c:yMode val="edge"/>
          <c:x val="0.33372059152348899"/>
          <c:y val="1.1574196423271401E-2"/>
        </c:manualLayout>
      </c:layout>
      <c:overlay val="0"/>
    </c:title>
    <c:autoTitleDeleted val="0"/>
    <c:plotArea>
      <c:layout>
        <c:manualLayout>
          <c:layoutTarget val="inner"/>
          <c:xMode val="edge"/>
          <c:yMode val="edge"/>
          <c:x val="0.119569086730641"/>
          <c:y val="0.14310311028057901"/>
          <c:w val="0.76729824698677795"/>
          <c:h val="0.55091295992477562"/>
        </c:manualLayout>
      </c:layout>
      <c:barChart>
        <c:barDir val="col"/>
        <c:grouping val="stacked"/>
        <c:varyColors val="0"/>
        <c:ser>
          <c:idx val="0"/>
          <c:order val="0"/>
          <c:tx>
            <c:v>Grain Sales</c:v>
          </c:tx>
          <c:invertIfNegative val="0"/>
          <c:cat>
            <c:strRef>
              <c:f>'Monthly Profitability'!$B$6:$B$281</c:f>
              <c:strCache>
                <c:ptCount val="276"/>
                <c:pt idx="0">
                  <c:v>Sept. 2000</c:v>
                </c:pt>
                <c:pt idx="1">
                  <c:v>Oct.</c:v>
                </c:pt>
                <c:pt idx="2">
                  <c:v>Nov.</c:v>
                </c:pt>
                <c:pt idx="3">
                  <c:v>Dec.</c:v>
                </c:pt>
                <c:pt idx="4">
                  <c:v>Jan. 2001</c:v>
                </c:pt>
                <c:pt idx="5">
                  <c:v>Feb.</c:v>
                </c:pt>
                <c:pt idx="6">
                  <c:v>March</c:v>
                </c:pt>
                <c:pt idx="7">
                  <c:v>April</c:v>
                </c:pt>
                <c:pt idx="8">
                  <c:v>May</c:v>
                </c:pt>
                <c:pt idx="9">
                  <c:v>June</c:v>
                </c:pt>
                <c:pt idx="10">
                  <c:v>July</c:v>
                </c:pt>
                <c:pt idx="11">
                  <c:v>Aug. 2001</c:v>
                </c:pt>
                <c:pt idx="12">
                  <c:v>Sept. 2001</c:v>
                </c:pt>
                <c:pt idx="13">
                  <c:v>Oct.</c:v>
                </c:pt>
                <c:pt idx="14">
                  <c:v>Nov.</c:v>
                </c:pt>
                <c:pt idx="15">
                  <c:v>Dec.</c:v>
                </c:pt>
                <c:pt idx="16">
                  <c:v>Jan. 2002</c:v>
                </c:pt>
                <c:pt idx="17">
                  <c:v>Feb.</c:v>
                </c:pt>
                <c:pt idx="18">
                  <c:v>March</c:v>
                </c:pt>
                <c:pt idx="19">
                  <c:v>April</c:v>
                </c:pt>
                <c:pt idx="20">
                  <c:v>May</c:v>
                </c:pt>
                <c:pt idx="21">
                  <c:v>June</c:v>
                </c:pt>
                <c:pt idx="22">
                  <c:v>July</c:v>
                </c:pt>
                <c:pt idx="23">
                  <c:v>Aug. 2002</c:v>
                </c:pt>
                <c:pt idx="24">
                  <c:v>Sept. 2002</c:v>
                </c:pt>
                <c:pt idx="25">
                  <c:v>Oct.</c:v>
                </c:pt>
                <c:pt idx="26">
                  <c:v>Nov.</c:v>
                </c:pt>
                <c:pt idx="27">
                  <c:v>Dec.</c:v>
                </c:pt>
                <c:pt idx="28">
                  <c:v>Jan. 2003</c:v>
                </c:pt>
                <c:pt idx="29">
                  <c:v>Feb.</c:v>
                </c:pt>
                <c:pt idx="30">
                  <c:v>March</c:v>
                </c:pt>
                <c:pt idx="31">
                  <c:v>April</c:v>
                </c:pt>
                <c:pt idx="32">
                  <c:v>May</c:v>
                </c:pt>
                <c:pt idx="33">
                  <c:v>June</c:v>
                </c:pt>
                <c:pt idx="34">
                  <c:v>July</c:v>
                </c:pt>
                <c:pt idx="35">
                  <c:v>Aug. 2003</c:v>
                </c:pt>
                <c:pt idx="36">
                  <c:v>Sept. 2003</c:v>
                </c:pt>
                <c:pt idx="37">
                  <c:v>Oct.</c:v>
                </c:pt>
                <c:pt idx="38">
                  <c:v>Nov.</c:v>
                </c:pt>
                <c:pt idx="39">
                  <c:v>Dec.</c:v>
                </c:pt>
                <c:pt idx="40">
                  <c:v>Jan. 2004</c:v>
                </c:pt>
                <c:pt idx="41">
                  <c:v>Feb.</c:v>
                </c:pt>
                <c:pt idx="42">
                  <c:v>March</c:v>
                </c:pt>
                <c:pt idx="43">
                  <c:v>April</c:v>
                </c:pt>
                <c:pt idx="44">
                  <c:v>May</c:v>
                </c:pt>
                <c:pt idx="45">
                  <c:v>June</c:v>
                </c:pt>
                <c:pt idx="46">
                  <c:v>July</c:v>
                </c:pt>
                <c:pt idx="47">
                  <c:v>Aug. 2004</c:v>
                </c:pt>
                <c:pt idx="48">
                  <c:v>Sept. 2004</c:v>
                </c:pt>
                <c:pt idx="49">
                  <c:v>Oct.</c:v>
                </c:pt>
                <c:pt idx="50">
                  <c:v>Nov.</c:v>
                </c:pt>
                <c:pt idx="51">
                  <c:v>Dec.</c:v>
                </c:pt>
                <c:pt idx="52">
                  <c:v>Jan. 2005</c:v>
                </c:pt>
                <c:pt idx="53">
                  <c:v>Feb.</c:v>
                </c:pt>
                <c:pt idx="54">
                  <c:v>March</c:v>
                </c:pt>
                <c:pt idx="55">
                  <c:v>April</c:v>
                </c:pt>
                <c:pt idx="56">
                  <c:v>May</c:v>
                </c:pt>
                <c:pt idx="57">
                  <c:v>June</c:v>
                </c:pt>
                <c:pt idx="58">
                  <c:v>July</c:v>
                </c:pt>
                <c:pt idx="59">
                  <c:v>Aug. 2005</c:v>
                </c:pt>
                <c:pt idx="60">
                  <c:v>Sept. 2005</c:v>
                </c:pt>
                <c:pt idx="61">
                  <c:v>Oct.</c:v>
                </c:pt>
                <c:pt idx="62">
                  <c:v>Nov.</c:v>
                </c:pt>
                <c:pt idx="63">
                  <c:v>Dec.</c:v>
                </c:pt>
                <c:pt idx="64">
                  <c:v>Jan. 2006</c:v>
                </c:pt>
                <c:pt idx="65">
                  <c:v>Feb.</c:v>
                </c:pt>
                <c:pt idx="66">
                  <c:v>March</c:v>
                </c:pt>
                <c:pt idx="67">
                  <c:v>April</c:v>
                </c:pt>
                <c:pt idx="68">
                  <c:v>May</c:v>
                </c:pt>
                <c:pt idx="69">
                  <c:v>June</c:v>
                </c:pt>
                <c:pt idx="70">
                  <c:v>July</c:v>
                </c:pt>
                <c:pt idx="71">
                  <c:v>Aug. 2006</c:v>
                </c:pt>
                <c:pt idx="72">
                  <c:v>Sept. 2006</c:v>
                </c:pt>
                <c:pt idx="73">
                  <c:v>Oct.</c:v>
                </c:pt>
                <c:pt idx="74">
                  <c:v>Nov.</c:v>
                </c:pt>
                <c:pt idx="75">
                  <c:v>Dec.</c:v>
                </c:pt>
                <c:pt idx="76">
                  <c:v>Jan. 2007</c:v>
                </c:pt>
                <c:pt idx="77">
                  <c:v>Feb.</c:v>
                </c:pt>
                <c:pt idx="78">
                  <c:v>March</c:v>
                </c:pt>
                <c:pt idx="79">
                  <c:v>April</c:v>
                </c:pt>
                <c:pt idx="80">
                  <c:v>May</c:v>
                </c:pt>
                <c:pt idx="81">
                  <c:v>June</c:v>
                </c:pt>
                <c:pt idx="82">
                  <c:v>July</c:v>
                </c:pt>
                <c:pt idx="83">
                  <c:v>Aug. 2007</c:v>
                </c:pt>
                <c:pt idx="84">
                  <c:v>Sept. 2007</c:v>
                </c:pt>
                <c:pt idx="85">
                  <c:v>Oct.</c:v>
                </c:pt>
                <c:pt idx="86">
                  <c:v>Nov.</c:v>
                </c:pt>
                <c:pt idx="87">
                  <c:v>Dec.</c:v>
                </c:pt>
                <c:pt idx="88">
                  <c:v>Jan. 2008</c:v>
                </c:pt>
                <c:pt idx="89">
                  <c:v>Feb.</c:v>
                </c:pt>
                <c:pt idx="90">
                  <c:v>March</c:v>
                </c:pt>
                <c:pt idx="91">
                  <c:v>April</c:v>
                </c:pt>
                <c:pt idx="92">
                  <c:v>May</c:v>
                </c:pt>
                <c:pt idx="93">
                  <c:v>June</c:v>
                </c:pt>
                <c:pt idx="94">
                  <c:v>July</c:v>
                </c:pt>
                <c:pt idx="95">
                  <c:v>Aug. 2008</c:v>
                </c:pt>
                <c:pt idx="96">
                  <c:v>Sept. 2008</c:v>
                </c:pt>
                <c:pt idx="97">
                  <c:v>Oct.</c:v>
                </c:pt>
                <c:pt idx="98">
                  <c:v>Nov.</c:v>
                </c:pt>
                <c:pt idx="99">
                  <c:v>Dec.</c:v>
                </c:pt>
                <c:pt idx="100">
                  <c:v>Jan. 2009</c:v>
                </c:pt>
                <c:pt idx="101">
                  <c:v>Feb.</c:v>
                </c:pt>
                <c:pt idx="102">
                  <c:v>March</c:v>
                </c:pt>
                <c:pt idx="103">
                  <c:v>April</c:v>
                </c:pt>
                <c:pt idx="104">
                  <c:v>May</c:v>
                </c:pt>
                <c:pt idx="105">
                  <c:v>June</c:v>
                </c:pt>
                <c:pt idx="106">
                  <c:v>July</c:v>
                </c:pt>
                <c:pt idx="107">
                  <c:v>Aug. 2009</c:v>
                </c:pt>
                <c:pt idx="108">
                  <c:v>Sept. 2009</c:v>
                </c:pt>
                <c:pt idx="109">
                  <c:v>Oct.</c:v>
                </c:pt>
                <c:pt idx="110">
                  <c:v>Nov.</c:v>
                </c:pt>
                <c:pt idx="111">
                  <c:v>Dec.</c:v>
                </c:pt>
                <c:pt idx="112">
                  <c:v>Jan. 2010</c:v>
                </c:pt>
                <c:pt idx="113">
                  <c:v>Feb.</c:v>
                </c:pt>
                <c:pt idx="114">
                  <c:v>March</c:v>
                </c:pt>
                <c:pt idx="115">
                  <c:v>April</c:v>
                </c:pt>
                <c:pt idx="116">
                  <c:v>May</c:v>
                </c:pt>
                <c:pt idx="117">
                  <c:v>June</c:v>
                </c:pt>
                <c:pt idx="118">
                  <c:v>July</c:v>
                </c:pt>
                <c:pt idx="119">
                  <c:v>Aug. 2010</c:v>
                </c:pt>
                <c:pt idx="120">
                  <c:v>Sept. 2010</c:v>
                </c:pt>
                <c:pt idx="121">
                  <c:v>Oct.</c:v>
                </c:pt>
                <c:pt idx="122">
                  <c:v>Nov.</c:v>
                </c:pt>
                <c:pt idx="123">
                  <c:v>Dec.</c:v>
                </c:pt>
                <c:pt idx="124">
                  <c:v>Jan. 2011</c:v>
                </c:pt>
                <c:pt idx="125">
                  <c:v>Feb.</c:v>
                </c:pt>
                <c:pt idx="126">
                  <c:v>March</c:v>
                </c:pt>
                <c:pt idx="127">
                  <c:v>April</c:v>
                </c:pt>
                <c:pt idx="128">
                  <c:v>May</c:v>
                </c:pt>
                <c:pt idx="129">
                  <c:v>June</c:v>
                </c:pt>
                <c:pt idx="130">
                  <c:v>July</c:v>
                </c:pt>
                <c:pt idx="131">
                  <c:v>Aug. 2011</c:v>
                </c:pt>
                <c:pt idx="132">
                  <c:v>Sept. 2011</c:v>
                </c:pt>
                <c:pt idx="133">
                  <c:v>Oct.</c:v>
                </c:pt>
                <c:pt idx="134">
                  <c:v>Nov.</c:v>
                </c:pt>
                <c:pt idx="135">
                  <c:v>Dec.</c:v>
                </c:pt>
                <c:pt idx="136">
                  <c:v>Jan. 2012</c:v>
                </c:pt>
                <c:pt idx="137">
                  <c:v>Feb.</c:v>
                </c:pt>
                <c:pt idx="138">
                  <c:v>March</c:v>
                </c:pt>
                <c:pt idx="139">
                  <c:v>April</c:v>
                </c:pt>
                <c:pt idx="140">
                  <c:v>May</c:v>
                </c:pt>
                <c:pt idx="141">
                  <c:v>June</c:v>
                </c:pt>
                <c:pt idx="142">
                  <c:v>July</c:v>
                </c:pt>
                <c:pt idx="143">
                  <c:v>Aug. 2012</c:v>
                </c:pt>
                <c:pt idx="144">
                  <c:v>Sept. 2012</c:v>
                </c:pt>
                <c:pt idx="145">
                  <c:v>Oct.</c:v>
                </c:pt>
                <c:pt idx="146">
                  <c:v>Nov.</c:v>
                </c:pt>
                <c:pt idx="147">
                  <c:v>Dec.</c:v>
                </c:pt>
                <c:pt idx="148">
                  <c:v>Jan. 2013</c:v>
                </c:pt>
                <c:pt idx="149">
                  <c:v>Feb.</c:v>
                </c:pt>
                <c:pt idx="150">
                  <c:v>March</c:v>
                </c:pt>
                <c:pt idx="151">
                  <c:v>April</c:v>
                </c:pt>
                <c:pt idx="152">
                  <c:v>May</c:v>
                </c:pt>
                <c:pt idx="153">
                  <c:v>June</c:v>
                </c:pt>
                <c:pt idx="154">
                  <c:v>July</c:v>
                </c:pt>
                <c:pt idx="155">
                  <c:v>Aug. 2013</c:v>
                </c:pt>
                <c:pt idx="156">
                  <c:v>Sept. 2013</c:v>
                </c:pt>
                <c:pt idx="157">
                  <c:v>Oct.</c:v>
                </c:pt>
                <c:pt idx="158">
                  <c:v>Nov.</c:v>
                </c:pt>
                <c:pt idx="159">
                  <c:v>Dec.</c:v>
                </c:pt>
                <c:pt idx="160">
                  <c:v>Jan. 2014</c:v>
                </c:pt>
                <c:pt idx="161">
                  <c:v>Feb.</c:v>
                </c:pt>
                <c:pt idx="162">
                  <c:v>March</c:v>
                </c:pt>
                <c:pt idx="163">
                  <c:v>April</c:v>
                </c:pt>
                <c:pt idx="164">
                  <c:v>May</c:v>
                </c:pt>
                <c:pt idx="165">
                  <c:v>June</c:v>
                </c:pt>
                <c:pt idx="166">
                  <c:v>July</c:v>
                </c:pt>
                <c:pt idx="167">
                  <c:v>Aug. 2014</c:v>
                </c:pt>
                <c:pt idx="168">
                  <c:v>Sept. 2014</c:v>
                </c:pt>
                <c:pt idx="169">
                  <c:v>Oct.</c:v>
                </c:pt>
                <c:pt idx="170">
                  <c:v>Nov.</c:v>
                </c:pt>
                <c:pt idx="171">
                  <c:v>Dec.</c:v>
                </c:pt>
                <c:pt idx="172">
                  <c:v>Jan. 2015</c:v>
                </c:pt>
                <c:pt idx="173">
                  <c:v>Feb.</c:v>
                </c:pt>
                <c:pt idx="174">
                  <c:v>March</c:v>
                </c:pt>
                <c:pt idx="175">
                  <c:v>April</c:v>
                </c:pt>
                <c:pt idx="176">
                  <c:v>May</c:v>
                </c:pt>
                <c:pt idx="177">
                  <c:v>June</c:v>
                </c:pt>
                <c:pt idx="178">
                  <c:v>July</c:v>
                </c:pt>
                <c:pt idx="179">
                  <c:v>Aug. 2015</c:v>
                </c:pt>
                <c:pt idx="180">
                  <c:v>Sept. 2015</c:v>
                </c:pt>
                <c:pt idx="181">
                  <c:v>Oct.</c:v>
                </c:pt>
                <c:pt idx="182">
                  <c:v>Nov.</c:v>
                </c:pt>
                <c:pt idx="183">
                  <c:v>Dec.</c:v>
                </c:pt>
                <c:pt idx="184">
                  <c:v>Jan. 2016</c:v>
                </c:pt>
                <c:pt idx="185">
                  <c:v>Feb.</c:v>
                </c:pt>
                <c:pt idx="186">
                  <c:v>March</c:v>
                </c:pt>
                <c:pt idx="187">
                  <c:v>April</c:v>
                </c:pt>
                <c:pt idx="188">
                  <c:v>May</c:v>
                </c:pt>
                <c:pt idx="189">
                  <c:v>June</c:v>
                </c:pt>
                <c:pt idx="190">
                  <c:v>July</c:v>
                </c:pt>
                <c:pt idx="191">
                  <c:v>Aug. 2016</c:v>
                </c:pt>
                <c:pt idx="192">
                  <c:v>Sept. 2016</c:v>
                </c:pt>
                <c:pt idx="193">
                  <c:v>Oct.</c:v>
                </c:pt>
                <c:pt idx="194">
                  <c:v>Nov.</c:v>
                </c:pt>
                <c:pt idx="195">
                  <c:v>Dec.</c:v>
                </c:pt>
                <c:pt idx="196">
                  <c:v>Jan. 2017</c:v>
                </c:pt>
                <c:pt idx="197">
                  <c:v>Feb.</c:v>
                </c:pt>
                <c:pt idx="198">
                  <c:v>March</c:v>
                </c:pt>
                <c:pt idx="199">
                  <c:v>April</c:v>
                </c:pt>
                <c:pt idx="200">
                  <c:v>May</c:v>
                </c:pt>
                <c:pt idx="201">
                  <c:v>June</c:v>
                </c:pt>
                <c:pt idx="202">
                  <c:v>July</c:v>
                </c:pt>
                <c:pt idx="203">
                  <c:v>Aug. 2017</c:v>
                </c:pt>
                <c:pt idx="204">
                  <c:v>Sept. 2017</c:v>
                </c:pt>
                <c:pt idx="205">
                  <c:v>Oct.</c:v>
                </c:pt>
                <c:pt idx="206">
                  <c:v>Nov.</c:v>
                </c:pt>
                <c:pt idx="207">
                  <c:v>Dec.</c:v>
                </c:pt>
                <c:pt idx="208">
                  <c:v>Jan. 2018</c:v>
                </c:pt>
                <c:pt idx="209">
                  <c:v>Feb.</c:v>
                </c:pt>
                <c:pt idx="210">
                  <c:v>March</c:v>
                </c:pt>
                <c:pt idx="211">
                  <c:v>April</c:v>
                </c:pt>
                <c:pt idx="212">
                  <c:v>May</c:v>
                </c:pt>
                <c:pt idx="213">
                  <c:v>June</c:v>
                </c:pt>
                <c:pt idx="214">
                  <c:v>July</c:v>
                </c:pt>
                <c:pt idx="215">
                  <c:v>Aug. 2018</c:v>
                </c:pt>
                <c:pt idx="216">
                  <c:v>Sept. 2018</c:v>
                </c:pt>
                <c:pt idx="217">
                  <c:v>Oct.</c:v>
                </c:pt>
                <c:pt idx="218">
                  <c:v>Nov.</c:v>
                </c:pt>
                <c:pt idx="219">
                  <c:v>Dec.</c:v>
                </c:pt>
                <c:pt idx="220">
                  <c:v>Jan. 2019</c:v>
                </c:pt>
                <c:pt idx="221">
                  <c:v>Feb.</c:v>
                </c:pt>
                <c:pt idx="222">
                  <c:v>March</c:v>
                </c:pt>
                <c:pt idx="223">
                  <c:v>April</c:v>
                </c:pt>
                <c:pt idx="224">
                  <c:v>May</c:v>
                </c:pt>
                <c:pt idx="225">
                  <c:v>June</c:v>
                </c:pt>
                <c:pt idx="226">
                  <c:v>July</c:v>
                </c:pt>
                <c:pt idx="227">
                  <c:v>Aug. 2019</c:v>
                </c:pt>
                <c:pt idx="228">
                  <c:v>Sept. 2019</c:v>
                </c:pt>
                <c:pt idx="229">
                  <c:v>Oct.</c:v>
                </c:pt>
                <c:pt idx="230">
                  <c:v>Nov.</c:v>
                </c:pt>
                <c:pt idx="231">
                  <c:v>Dec.</c:v>
                </c:pt>
                <c:pt idx="232">
                  <c:v>Jan. 2020</c:v>
                </c:pt>
                <c:pt idx="233">
                  <c:v>Feb.</c:v>
                </c:pt>
                <c:pt idx="234">
                  <c:v>March</c:v>
                </c:pt>
                <c:pt idx="235">
                  <c:v>April</c:v>
                </c:pt>
                <c:pt idx="236">
                  <c:v>May</c:v>
                </c:pt>
                <c:pt idx="237">
                  <c:v>June</c:v>
                </c:pt>
                <c:pt idx="238">
                  <c:v>July</c:v>
                </c:pt>
                <c:pt idx="239">
                  <c:v>Aug. 2020</c:v>
                </c:pt>
                <c:pt idx="240">
                  <c:v>Sept. 2020</c:v>
                </c:pt>
                <c:pt idx="241">
                  <c:v>Oct.</c:v>
                </c:pt>
                <c:pt idx="242">
                  <c:v>Nov.</c:v>
                </c:pt>
                <c:pt idx="243">
                  <c:v>Dec.</c:v>
                </c:pt>
                <c:pt idx="244">
                  <c:v>Jan. 2021</c:v>
                </c:pt>
                <c:pt idx="245">
                  <c:v>Feb.</c:v>
                </c:pt>
                <c:pt idx="246">
                  <c:v>March</c:v>
                </c:pt>
                <c:pt idx="247">
                  <c:v>April</c:v>
                </c:pt>
                <c:pt idx="248">
                  <c:v>May</c:v>
                </c:pt>
                <c:pt idx="249">
                  <c:v>June</c:v>
                </c:pt>
                <c:pt idx="250">
                  <c:v>July</c:v>
                </c:pt>
                <c:pt idx="251">
                  <c:v>Aug. 2021</c:v>
                </c:pt>
                <c:pt idx="252">
                  <c:v>Sept. 2021</c:v>
                </c:pt>
                <c:pt idx="253">
                  <c:v>Oct.</c:v>
                </c:pt>
                <c:pt idx="254">
                  <c:v>Nov.</c:v>
                </c:pt>
                <c:pt idx="255">
                  <c:v>Dec.</c:v>
                </c:pt>
                <c:pt idx="256">
                  <c:v>Jan. 2022</c:v>
                </c:pt>
                <c:pt idx="257">
                  <c:v>Feb.</c:v>
                </c:pt>
                <c:pt idx="258">
                  <c:v>March</c:v>
                </c:pt>
                <c:pt idx="259">
                  <c:v>April</c:v>
                </c:pt>
                <c:pt idx="260">
                  <c:v>May</c:v>
                </c:pt>
                <c:pt idx="261">
                  <c:v>June</c:v>
                </c:pt>
                <c:pt idx="262">
                  <c:v>July</c:v>
                </c:pt>
                <c:pt idx="263">
                  <c:v>Aug. 2022</c:v>
                </c:pt>
                <c:pt idx="264">
                  <c:v>Sept. 2022</c:v>
                </c:pt>
                <c:pt idx="265">
                  <c:v>Oct.</c:v>
                </c:pt>
                <c:pt idx="266">
                  <c:v>Nov.</c:v>
                </c:pt>
                <c:pt idx="267">
                  <c:v>Dec.</c:v>
                </c:pt>
                <c:pt idx="268">
                  <c:v>Jan. 2023</c:v>
                </c:pt>
                <c:pt idx="269">
                  <c:v>Feb.</c:v>
                </c:pt>
                <c:pt idx="270">
                  <c:v>March</c:v>
                </c:pt>
                <c:pt idx="271">
                  <c:v>April</c:v>
                </c:pt>
                <c:pt idx="272">
                  <c:v>May</c:v>
                </c:pt>
                <c:pt idx="273">
                  <c:v>June</c:v>
                </c:pt>
                <c:pt idx="274">
                  <c:v>July</c:v>
                </c:pt>
                <c:pt idx="275">
                  <c:v>Aug. 2023</c:v>
                </c:pt>
              </c:strCache>
            </c:strRef>
          </c:cat>
          <c:val>
            <c:numRef>
              <c:f>'Monthly Profitability'!$C$6:$C$281</c:f>
              <c:numCache>
                <c:formatCode>_("$"* #,##0.00_);_("$"* \(#,##0.00\);_("$"* "-"??_);_(@_)</c:formatCode>
                <c:ptCount val="276"/>
                <c:pt idx="0">
                  <c:v>1.46</c:v>
                </c:pt>
                <c:pt idx="1">
                  <c:v>1.66</c:v>
                </c:pt>
                <c:pt idx="2">
                  <c:v>1.83</c:v>
                </c:pt>
                <c:pt idx="3">
                  <c:v>1.89</c:v>
                </c:pt>
                <c:pt idx="4">
                  <c:v>1.86</c:v>
                </c:pt>
                <c:pt idx="5">
                  <c:v>1.87</c:v>
                </c:pt>
                <c:pt idx="6">
                  <c:v>1.88</c:v>
                </c:pt>
                <c:pt idx="7">
                  <c:v>1.83</c:v>
                </c:pt>
                <c:pt idx="8">
                  <c:v>1.72</c:v>
                </c:pt>
                <c:pt idx="9">
                  <c:v>1.66</c:v>
                </c:pt>
                <c:pt idx="10">
                  <c:v>1.79</c:v>
                </c:pt>
                <c:pt idx="11">
                  <c:v>1.83</c:v>
                </c:pt>
                <c:pt idx="12">
                  <c:v>1.81</c:v>
                </c:pt>
                <c:pt idx="13">
                  <c:v>1.78</c:v>
                </c:pt>
                <c:pt idx="14">
                  <c:v>1.8</c:v>
                </c:pt>
                <c:pt idx="15">
                  <c:v>1.91</c:v>
                </c:pt>
                <c:pt idx="16">
                  <c:v>1.88</c:v>
                </c:pt>
                <c:pt idx="17">
                  <c:v>1.86</c:v>
                </c:pt>
                <c:pt idx="18">
                  <c:v>1.89</c:v>
                </c:pt>
                <c:pt idx="19">
                  <c:v>1.86</c:v>
                </c:pt>
                <c:pt idx="20">
                  <c:v>1.84</c:v>
                </c:pt>
                <c:pt idx="21">
                  <c:v>1.88</c:v>
                </c:pt>
                <c:pt idx="22">
                  <c:v>2.0299999999999998</c:v>
                </c:pt>
                <c:pt idx="23">
                  <c:v>2.27</c:v>
                </c:pt>
                <c:pt idx="24">
                  <c:v>2.4300000000000002</c:v>
                </c:pt>
                <c:pt idx="25">
                  <c:v>2.25</c:v>
                </c:pt>
                <c:pt idx="26">
                  <c:v>2.2200000000000002</c:v>
                </c:pt>
                <c:pt idx="27">
                  <c:v>2.2200000000000002</c:v>
                </c:pt>
                <c:pt idx="28">
                  <c:v>2.19</c:v>
                </c:pt>
                <c:pt idx="29">
                  <c:v>2.23</c:v>
                </c:pt>
                <c:pt idx="30">
                  <c:v>2.23</c:v>
                </c:pt>
                <c:pt idx="31">
                  <c:v>2.2599999999999998</c:v>
                </c:pt>
                <c:pt idx="32">
                  <c:v>2.31</c:v>
                </c:pt>
                <c:pt idx="33">
                  <c:v>2.27</c:v>
                </c:pt>
                <c:pt idx="34">
                  <c:v>2.09</c:v>
                </c:pt>
                <c:pt idx="35">
                  <c:v>2.04</c:v>
                </c:pt>
                <c:pt idx="36">
                  <c:v>2.12</c:v>
                </c:pt>
                <c:pt idx="37">
                  <c:v>2.0499999999999998</c:v>
                </c:pt>
                <c:pt idx="38">
                  <c:v>2.15</c:v>
                </c:pt>
                <c:pt idx="39">
                  <c:v>2.27</c:v>
                </c:pt>
                <c:pt idx="40">
                  <c:v>2.33</c:v>
                </c:pt>
                <c:pt idx="41">
                  <c:v>2.5499999999999998</c:v>
                </c:pt>
                <c:pt idx="42">
                  <c:v>2.67</c:v>
                </c:pt>
                <c:pt idx="43">
                  <c:v>2.79</c:v>
                </c:pt>
                <c:pt idx="44">
                  <c:v>2.8</c:v>
                </c:pt>
                <c:pt idx="45">
                  <c:v>2.77</c:v>
                </c:pt>
                <c:pt idx="46">
                  <c:v>2.48</c:v>
                </c:pt>
                <c:pt idx="47">
                  <c:v>2.23</c:v>
                </c:pt>
                <c:pt idx="48">
                  <c:v>2.14</c:v>
                </c:pt>
                <c:pt idx="49">
                  <c:v>2.16</c:v>
                </c:pt>
                <c:pt idx="50">
                  <c:v>2</c:v>
                </c:pt>
                <c:pt idx="51">
                  <c:v>1.99</c:v>
                </c:pt>
                <c:pt idx="52">
                  <c:v>2.04</c:v>
                </c:pt>
                <c:pt idx="53">
                  <c:v>1.88</c:v>
                </c:pt>
                <c:pt idx="54">
                  <c:v>1.98</c:v>
                </c:pt>
                <c:pt idx="55">
                  <c:v>1.95</c:v>
                </c:pt>
                <c:pt idx="56">
                  <c:v>1.92</c:v>
                </c:pt>
                <c:pt idx="57">
                  <c:v>1.95</c:v>
                </c:pt>
                <c:pt idx="58">
                  <c:v>2</c:v>
                </c:pt>
                <c:pt idx="59">
                  <c:v>1.84</c:v>
                </c:pt>
                <c:pt idx="60">
                  <c:v>1.81</c:v>
                </c:pt>
                <c:pt idx="61">
                  <c:v>1.78</c:v>
                </c:pt>
                <c:pt idx="62">
                  <c:v>1.74</c:v>
                </c:pt>
                <c:pt idx="63">
                  <c:v>1.87</c:v>
                </c:pt>
                <c:pt idx="64">
                  <c:v>1.87</c:v>
                </c:pt>
                <c:pt idx="65">
                  <c:v>1.95</c:v>
                </c:pt>
                <c:pt idx="66">
                  <c:v>2.02</c:v>
                </c:pt>
                <c:pt idx="67">
                  <c:v>2.04</c:v>
                </c:pt>
                <c:pt idx="68">
                  <c:v>2.08</c:v>
                </c:pt>
                <c:pt idx="69">
                  <c:v>2.11</c:v>
                </c:pt>
                <c:pt idx="70">
                  <c:v>2.09</c:v>
                </c:pt>
                <c:pt idx="71">
                  <c:v>2.04</c:v>
                </c:pt>
                <c:pt idx="72">
                  <c:v>2.08</c:v>
                </c:pt>
                <c:pt idx="73">
                  <c:v>2.4300000000000002</c:v>
                </c:pt>
                <c:pt idx="74">
                  <c:v>2.84</c:v>
                </c:pt>
                <c:pt idx="75">
                  <c:v>3.03</c:v>
                </c:pt>
                <c:pt idx="76">
                  <c:v>3.04</c:v>
                </c:pt>
                <c:pt idx="77">
                  <c:v>3.46</c:v>
                </c:pt>
                <c:pt idx="78">
                  <c:v>3.34</c:v>
                </c:pt>
                <c:pt idx="79">
                  <c:v>3.39</c:v>
                </c:pt>
                <c:pt idx="80">
                  <c:v>3.53</c:v>
                </c:pt>
                <c:pt idx="81">
                  <c:v>3.44</c:v>
                </c:pt>
                <c:pt idx="82">
                  <c:v>3.29</c:v>
                </c:pt>
                <c:pt idx="83">
                  <c:v>3.26</c:v>
                </c:pt>
                <c:pt idx="84">
                  <c:v>3.23</c:v>
                </c:pt>
                <c:pt idx="85">
                  <c:v>3.25</c:v>
                </c:pt>
                <c:pt idx="86">
                  <c:v>3.43</c:v>
                </c:pt>
                <c:pt idx="87">
                  <c:v>3.74</c:v>
                </c:pt>
                <c:pt idx="88">
                  <c:v>3.96</c:v>
                </c:pt>
                <c:pt idx="89">
                  <c:v>4.5</c:v>
                </c:pt>
                <c:pt idx="90">
                  <c:v>4.6100000000000003</c:v>
                </c:pt>
                <c:pt idx="91">
                  <c:v>5.01</c:v>
                </c:pt>
                <c:pt idx="92">
                  <c:v>5.07</c:v>
                </c:pt>
                <c:pt idx="93">
                  <c:v>5.41</c:v>
                </c:pt>
                <c:pt idx="94">
                  <c:v>5.24</c:v>
                </c:pt>
                <c:pt idx="95">
                  <c:v>5.34</c:v>
                </c:pt>
                <c:pt idx="96">
                  <c:v>5.16</c:v>
                </c:pt>
                <c:pt idx="97">
                  <c:v>4.4800000000000004</c:v>
                </c:pt>
                <c:pt idx="98">
                  <c:v>4.3499999999999996</c:v>
                </c:pt>
                <c:pt idx="99">
                  <c:v>4.21</c:v>
                </c:pt>
                <c:pt idx="100">
                  <c:v>4.4400000000000004</c:v>
                </c:pt>
                <c:pt idx="101">
                  <c:v>3.96</c:v>
                </c:pt>
                <c:pt idx="102">
                  <c:v>3.98</c:v>
                </c:pt>
                <c:pt idx="103">
                  <c:v>3.93</c:v>
                </c:pt>
                <c:pt idx="104">
                  <c:v>4.0599999999999996</c:v>
                </c:pt>
                <c:pt idx="105">
                  <c:v>4.04</c:v>
                </c:pt>
                <c:pt idx="106">
                  <c:v>3.65</c:v>
                </c:pt>
                <c:pt idx="107">
                  <c:v>3.3</c:v>
                </c:pt>
                <c:pt idx="108">
                  <c:v>3.23</c:v>
                </c:pt>
                <c:pt idx="109">
                  <c:v>3.68</c:v>
                </c:pt>
                <c:pt idx="110">
                  <c:v>3.72</c:v>
                </c:pt>
                <c:pt idx="111">
                  <c:v>3.68</c:v>
                </c:pt>
                <c:pt idx="112">
                  <c:v>3.76</c:v>
                </c:pt>
                <c:pt idx="113">
                  <c:v>3.66</c:v>
                </c:pt>
                <c:pt idx="114">
                  <c:v>3.61</c:v>
                </c:pt>
                <c:pt idx="115">
                  <c:v>3.46</c:v>
                </c:pt>
                <c:pt idx="116">
                  <c:v>3.52</c:v>
                </c:pt>
                <c:pt idx="117">
                  <c:v>3.42</c:v>
                </c:pt>
                <c:pt idx="118">
                  <c:v>3.5</c:v>
                </c:pt>
                <c:pt idx="119">
                  <c:v>3.61</c:v>
                </c:pt>
                <c:pt idx="120">
                  <c:v>4.01</c:v>
                </c:pt>
                <c:pt idx="121">
                  <c:v>4.28</c:v>
                </c:pt>
                <c:pt idx="122">
                  <c:v>4.6100000000000003</c:v>
                </c:pt>
                <c:pt idx="123">
                  <c:v>4.8499999999999996</c:v>
                </c:pt>
                <c:pt idx="124">
                  <c:v>5.07</c:v>
                </c:pt>
                <c:pt idx="125">
                  <c:v>5.59</c:v>
                </c:pt>
                <c:pt idx="126">
                  <c:v>5.32</c:v>
                </c:pt>
                <c:pt idx="127">
                  <c:v>6.2</c:v>
                </c:pt>
                <c:pt idx="128">
                  <c:v>6.25</c:v>
                </c:pt>
                <c:pt idx="129">
                  <c:v>6.3</c:v>
                </c:pt>
                <c:pt idx="130">
                  <c:v>6.19</c:v>
                </c:pt>
                <c:pt idx="131">
                  <c:v>6.84</c:v>
                </c:pt>
                <c:pt idx="132">
                  <c:v>6.63</c:v>
                </c:pt>
                <c:pt idx="133">
                  <c:v>5.65</c:v>
                </c:pt>
                <c:pt idx="134">
                  <c:v>5.75</c:v>
                </c:pt>
                <c:pt idx="135">
                  <c:v>5.78</c:v>
                </c:pt>
                <c:pt idx="136">
                  <c:v>5.99</c:v>
                </c:pt>
                <c:pt idx="137">
                  <c:v>6.21</c:v>
                </c:pt>
                <c:pt idx="138">
                  <c:v>6.23</c:v>
                </c:pt>
                <c:pt idx="139">
                  <c:v>6.23</c:v>
                </c:pt>
                <c:pt idx="140">
                  <c:v>6.31</c:v>
                </c:pt>
                <c:pt idx="141">
                  <c:v>6.37</c:v>
                </c:pt>
                <c:pt idx="142">
                  <c:v>7.17</c:v>
                </c:pt>
                <c:pt idx="143">
                  <c:v>7.89</c:v>
                </c:pt>
                <c:pt idx="144">
                  <c:v>6.84</c:v>
                </c:pt>
                <c:pt idx="145">
                  <c:v>6.82</c:v>
                </c:pt>
                <c:pt idx="146">
                  <c:v>7.03</c:v>
                </c:pt>
                <c:pt idx="147">
                  <c:v>6.92</c:v>
                </c:pt>
                <c:pt idx="148">
                  <c:v>7.06</c:v>
                </c:pt>
                <c:pt idx="149">
                  <c:v>7.01</c:v>
                </c:pt>
                <c:pt idx="150">
                  <c:v>7.13</c:v>
                </c:pt>
                <c:pt idx="151">
                  <c:v>7.1</c:v>
                </c:pt>
                <c:pt idx="152">
                  <c:v>7.05</c:v>
                </c:pt>
                <c:pt idx="153">
                  <c:v>7.09</c:v>
                </c:pt>
                <c:pt idx="154">
                  <c:v>6.91</c:v>
                </c:pt>
                <c:pt idx="155">
                  <c:v>6.32</c:v>
                </c:pt>
                <c:pt idx="156">
                  <c:v>5.66</c:v>
                </c:pt>
                <c:pt idx="157">
                  <c:v>4.6399999999999997</c:v>
                </c:pt>
                <c:pt idx="158">
                  <c:v>4.43</c:v>
                </c:pt>
                <c:pt idx="159">
                  <c:v>4.32</c:v>
                </c:pt>
                <c:pt idx="160">
                  <c:v>4.43</c:v>
                </c:pt>
                <c:pt idx="161">
                  <c:v>4.43</c:v>
                </c:pt>
                <c:pt idx="162">
                  <c:v>4.55</c:v>
                </c:pt>
                <c:pt idx="163">
                  <c:v>4.76</c:v>
                </c:pt>
                <c:pt idx="164">
                  <c:v>4.71</c:v>
                </c:pt>
                <c:pt idx="165">
                  <c:v>4.49</c:v>
                </c:pt>
                <c:pt idx="166">
                  <c:v>4.0599999999999996</c:v>
                </c:pt>
                <c:pt idx="167">
                  <c:v>3.61</c:v>
                </c:pt>
                <c:pt idx="168">
                  <c:v>3.51</c:v>
                </c:pt>
                <c:pt idx="169">
                  <c:v>3.62</c:v>
                </c:pt>
                <c:pt idx="170">
                  <c:v>3.63</c:v>
                </c:pt>
                <c:pt idx="171">
                  <c:v>3.79</c:v>
                </c:pt>
                <c:pt idx="172">
                  <c:v>3.86</c:v>
                </c:pt>
                <c:pt idx="173">
                  <c:v>3.8</c:v>
                </c:pt>
                <c:pt idx="174">
                  <c:v>3.83</c:v>
                </c:pt>
                <c:pt idx="175">
                  <c:v>3.74</c:v>
                </c:pt>
                <c:pt idx="176">
                  <c:v>3.61</c:v>
                </c:pt>
                <c:pt idx="177">
                  <c:v>3.58</c:v>
                </c:pt>
                <c:pt idx="178">
                  <c:v>3.78</c:v>
                </c:pt>
                <c:pt idx="179">
                  <c:v>3.67</c:v>
                </c:pt>
                <c:pt idx="180">
                  <c:v>3.57</c:v>
                </c:pt>
                <c:pt idx="181">
                  <c:v>3.58</c:v>
                </c:pt>
                <c:pt idx="182">
                  <c:v>3.53</c:v>
                </c:pt>
                <c:pt idx="183">
                  <c:v>3.53</c:v>
                </c:pt>
                <c:pt idx="184">
                  <c:v>3.55</c:v>
                </c:pt>
                <c:pt idx="185">
                  <c:v>3.48</c:v>
                </c:pt>
                <c:pt idx="186">
                  <c:v>3.46</c:v>
                </c:pt>
                <c:pt idx="187">
                  <c:v>3.52</c:v>
                </c:pt>
                <c:pt idx="188">
                  <c:v>3.6</c:v>
                </c:pt>
                <c:pt idx="189">
                  <c:v>3.75</c:v>
                </c:pt>
                <c:pt idx="190">
                  <c:v>3.55</c:v>
                </c:pt>
                <c:pt idx="191">
                  <c:v>3.08</c:v>
                </c:pt>
                <c:pt idx="192">
                  <c:v>3.08</c:v>
                </c:pt>
                <c:pt idx="193">
                  <c:v>3.3</c:v>
                </c:pt>
                <c:pt idx="194">
                  <c:v>3.2</c:v>
                </c:pt>
                <c:pt idx="195">
                  <c:v>3.27</c:v>
                </c:pt>
                <c:pt idx="196">
                  <c:v>3.34</c:v>
                </c:pt>
                <c:pt idx="197">
                  <c:v>3.39</c:v>
                </c:pt>
                <c:pt idx="198">
                  <c:v>3.43</c:v>
                </c:pt>
                <c:pt idx="199">
                  <c:v>3.34</c:v>
                </c:pt>
                <c:pt idx="200">
                  <c:v>3.39</c:v>
                </c:pt>
                <c:pt idx="201">
                  <c:v>3.35</c:v>
                </c:pt>
                <c:pt idx="202">
                  <c:v>3.4</c:v>
                </c:pt>
                <c:pt idx="203">
                  <c:v>3.19</c:v>
                </c:pt>
                <c:pt idx="204">
                  <c:v>3.21</c:v>
                </c:pt>
                <c:pt idx="205">
                  <c:v>3.23</c:v>
                </c:pt>
                <c:pt idx="206">
                  <c:v>3.14</c:v>
                </c:pt>
                <c:pt idx="207">
                  <c:v>3.2</c:v>
                </c:pt>
                <c:pt idx="208">
                  <c:v>3.24</c:v>
                </c:pt>
                <c:pt idx="209">
                  <c:v>3.33</c:v>
                </c:pt>
                <c:pt idx="210">
                  <c:v>3.43</c:v>
                </c:pt>
                <c:pt idx="211">
                  <c:v>3.52</c:v>
                </c:pt>
                <c:pt idx="212">
                  <c:v>3.57</c:v>
                </c:pt>
                <c:pt idx="213">
                  <c:v>3.54</c:v>
                </c:pt>
                <c:pt idx="214">
                  <c:v>3.41</c:v>
                </c:pt>
                <c:pt idx="215">
                  <c:v>3.27</c:v>
                </c:pt>
                <c:pt idx="216">
                  <c:v>3.29</c:v>
                </c:pt>
                <c:pt idx="217">
                  <c:v>3.4</c:v>
                </c:pt>
                <c:pt idx="218">
                  <c:v>3.4</c:v>
                </c:pt>
                <c:pt idx="219">
                  <c:v>3.52</c:v>
                </c:pt>
                <c:pt idx="220">
                  <c:v>3.52</c:v>
                </c:pt>
                <c:pt idx="221">
                  <c:v>3.54</c:v>
                </c:pt>
                <c:pt idx="222">
                  <c:v>3.57</c:v>
                </c:pt>
                <c:pt idx="223">
                  <c:v>3.51</c:v>
                </c:pt>
                <c:pt idx="224">
                  <c:v>3.59</c:v>
                </c:pt>
                <c:pt idx="225">
                  <c:v>3.95</c:v>
                </c:pt>
                <c:pt idx="226">
                  <c:v>4.1100000000000003</c:v>
                </c:pt>
                <c:pt idx="227">
                  <c:v>3.91</c:v>
                </c:pt>
                <c:pt idx="228">
                  <c:v>3.72</c:v>
                </c:pt>
                <c:pt idx="229">
                  <c:v>3.79</c:v>
                </c:pt>
                <c:pt idx="230">
                  <c:v>3.64</c:v>
                </c:pt>
                <c:pt idx="231">
                  <c:v>3.7</c:v>
                </c:pt>
                <c:pt idx="232">
                  <c:v>3.78</c:v>
                </c:pt>
                <c:pt idx="233">
                  <c:v>3.74</c:v>
                </c:pt>
                <c:pt idx="234">
                  <c:v>3.64</c:v>
                </c:pt>
                <c:pt idx="235">
                  <c:v>3.28</c:v>
                </c:pt>
                <c:pt idx="236">
                  <c:v>3.12</c:v>
                </c:pt>
                <c:pt idx="237">
                  <c:v>3.11</c:v>
                </c:pt>
                <c:pt idx="238">
                  <c:v>3.14</c:v>
                </c:pt>
                <c:pt idx="239">
                  <c:v>3.08</c:v>
                </c:pt>
                <c:pt idx="240">
                  <c:v>3.39</c:v>
                </c:pt>
                <c:pt idx="241">
                  <c:v>3.61</c:v>
                </c:pt>
                <c:pt idx="242">
                  <c:v>3.82</c:v>
                </c:pt>
                <c:pt idx="243">
                  <c:v>4.05</c:v>
                </c:pt>
                <c:pt idx="244">
                  <c:v>4.4000000000000004</c:v>
                </c:pt>
                <c:pt idx="245">
                  <c:v>4.87</c:v>
                </c:pt>
                <c:pt idx="246">
                  <c:v>4.8899999999999997</c:v>
                </c:pt>
                <c:pt idx="247">
                  <c:v>5.35</c:v>
                </c:pt>
                <c:pt idx="248">
                  <c:v>6.03</c:v>
                </c:pt>
                <c:pt idx="249">
                  <c:v>6.19</c:v>
                </c:pt>
                <c:pt idx="250">
                  <c:v>6.22</c:v>
                </c:pt>
                <c:pt idx="251">
                  <c:v>6.38</c:v>
                </c:pt>
                <c:pt idx="252">
                  <c:v>5.63</c:v>
                </c:pt>
                <c:pt idx="253">
                  <c:v>5.0199999999999996</c:v>
                </c:pt>
                <c:pt idx="254">
                  <c:v>5.23</c:v>
                </c:pt>
                <c:pt idx="255">
                  <c:v>5.54</c:v>
                </c:pt>
                <c:pt idx="256">
                  <c:v>5.7</c:v>
                </c:pt>
                <c:pt idx="257">
                  <c:v>6.11</c:v>
                </c:pt>
                <c:pt idx="258">
                  <c:v>6.59</c:v>
                </c:pt>
                <c:pt idx="259">
                  <c:v>7.12</c:v>
                </c:pt>
                <c:pt idx="260">
                  <c:v>7.34</c:v>
                </c:pt>
                <c:pt idx="261">
                  <c:v>7.48</c:v>
                </c:pt>
                <c:pt idx="262">
                  <c:v>7.44</c:v>
                </c:pt>
                <c:pt idx="263">
                  <c:v>7.4</c:v>
                </c:pt>
                <c:pt idx="264">
                  <c:v>7.42</c:v>
                </c:pt>
                <c:pt idx="265">
                  <c:v>6.53</c:v>
                </c:pt>
                <c:pt idx="266">
                  <c:v>6.5</c:v>
                </c:pt>
                <c:pt idx="267">
                  <c:v>6.69</c:v>
                </c:pt>
                <c:pt idx="268">
                  <c:v>6.74</c:v>
                </c:pt>
                <c:pt idx="269">
                  <c:v>6.83</c:v>
                </c:pt>
                <c:pt idx="270">
                  <c:v>6.7</c:v>
                </c:pt>
              </c:numCache>
            </c:numRef>
          </c:val>
          <c:extLst>
            <c:ext xmlns:c16="http://schemas.microsoft.com/office/drawing/2014/chart" uri="{C3380CC4-5D6E-409C-BE32-E72D297353CC}">
              <c16:uniqueId val="{00000000-887E-4087-8DF6-9007CC6444C5}"/>
            </c:ext>
          </c:extLst>
        </c:ser>
        <c:ser>
          <c:idx val="1"/>
          <c:order val="1"/>
          <c:tx>
            <c:v>Government Payments and Crop Insurance Proceeds</c:v>
          </c:tx>
          <c:invertIfNegative val="0"/>
          <c:cat>
            <c:strRef>
              <c:f>'Monthly Profitability'!$B$6:$B$281</c:f>
              <c:strCache>
                <c:ptCount val="276"/>
                <c:pt idx="0">
                  <c:v>Sept. 2000</c:v>
                </c:pt>
                <c:pt idx="1">
                  <c:v>Oct.</c:v>
                </c:pt>
                <c:pt idx="2">
                  <c:v>Nov.</c:v>
                </c:pt>
                <c:pt idx="3">
                  <c:v>Dec.</c:v>
                </c:pt>
                <c:pt idx="4">
                  <c:v>Jan. 2001</c:v>
                </c:pt>
                <c:pt idx="5">
                  <c:v>Feb.</c:v>
                </c:pt>
                <c:pt idx="6">
                  <c:v>March</c:v>
                </c:pt>
                <c:pt idx="7">
                  <c:v>April</c:v>
                </c:pt>
                <c:pt idx="8">
                  <c:v>May</c:v>
                </c:pt>
                <c:pt idx="9">
                  <c:v>June</c:v>
                </c:pt>
                <c:pt idx="10">
                  <c:v>July</c:v>
                </c:pt>
                <c:pt idx="11">
                  <c:v>Aug. 2001</c:v>
                </c:pt>
                <c:pt idx="12">
                  <c:v>Sept. 2001</c:v>
                </c:pt>
                <c:pt idx="13">
                  <c:v>Oct.</c:v>
                </c:pt>
                <c:pt idx="14">
                  <c:v>Nov.</c:v>
                </c:pt>
                <c:pt idx="15">
                  <c:v>Dec.</c:v>
                </c:pt>
                <c:pt idx="16">
                  <c:v>Jan. 2002</c:v>
                </c:pt>
                <c:pt idx="17">
                  <c:v>Feb.</c:v>
                </c:pt>
                <c:pt idx="18">
                  <c:v>March</c:v>
                </c:pt>
                <c:pt idx="19">
                  <c:v>April</c:v>
                </c:pt>
                <c:pt idx="20">
                  <c:v>May</c:v>
                </c:pt>
                <c:pt idx="21">
                  <c:v>June</c:v>
                </c:pt>
                <c:pt idx="22">
                  <c:v>July</c:v>
                </c:pt>
                <c:pt idx="23">
                  <c:v>Aug. 2002</c:v>
                </c:pt>
                <c:pt idx="24">
                  <c:v>Sept. 2002</c:v>
                </c:pt>
                <c:pt idx="25">
                  <c:v>Oct.</c:v>
                </c:pt>
                <c:pt idx="26">
                  <c:v>Nov.</c:v>
                </c:pt>
                <c:pt idx="27">
                  <c:v>Dec.</c:v>
                </c:pt>
                <c:pt idx="28">
                  <c:v>Jan. 2003</c:v>
                </c:pt>
                <c:pt idx="29">
                  <c:v>Feb.</c:v>
                </c:pt>
                <c:pt idx="30">
                  <c:v>March</c:v>
                </c:pt>
                <c:pt idx="31">
                  <c:v>April</c:v>
                </c:pt>
                <c:pt idx="32">
                  <c:v>May</c:v>
                </c:pt>
                <c:pt idx="33">
                  <c:v>June</c:v>
                </c:pt>
                <c:pt idx="34">
                  <c:v>July</c:v>
                </c:pt>
                <c:pt idx="35">
                  <c:v>Aug. 2003</c:v>
                </c:pt>
                <c:pt idx="36">
                  <c:v>Sept. 2003</c:v>
                </c:pt>
                <c:pt idx="37">
                  <c:v>Oct.</c:v>
                </c:pt>
                <c:pt idx="38">
                  <c:v>Nov.</c:v>
                </c:pt>
                <c:pt idx="39">
                  <c:v>Dec.</c:v>
                </c:pt>
                <c:pt idx="40">
                  <c:v>Jan. 2004</c:v>
                </c:pt>
                <c:pt idx="41">
                  <c:v>Feb.</c:v>
                </c:pt>
                <c:pt idx="42">
                  <c:v>March</c:v>
                </c:pt>
                <c:pt idx="43">
                  <c:v>April</c:v>
                </c:pt>
                <c:pt idx="44">
                  <c:v>May</c:v>
                </c:pt>
                <c:pt idx="45">
                  <c:v>June</c:v>
                </c:pt>
                <c:pt idx="46">
                  <c:v>July</c:v>
                </c:pt>
                <c:pt idx="47">
                  <c:v>Aug. 2004</c:v>
                </c:pt>
                <c:pt idx="48">
                  <c:v>Sept. 2004</c:v>
                </c:pt>
                <c:pt idx="49">
                  <c:v>Oct.</c:v>
                </c:pt>
                <c:pt idx="50">
                  <c:v>Nov.</c:v>
                </c:pt>
                <c:pt idx="51">
                  <c:v>Dec.</c:v>
                </c:pt>
                <c:pt idx="52">
                  <c:v>Jan. 2005</c:v>
                </c:pt>
                <c:pt idx="53">
                  <c:v>Feb.</c:v>
                </c:pt>
                <c:pt idx="54">
                  <c:v>March</c:v>
                </c:pt>
                <c:pt idx="55">
                  <c:v>April</c:v>
                </c:pt>
                <c:pt idx="56">
                  <c:v>May</c:v>
                </c:pt>
                <c:pt idx="57">
                  <c:v>June</c:v>
                </c:pt>
                <c:pt idx="58">
                  <c:v>July</c:v>
                </c:pt>
                <c:pt idx="59">
                  <c:v>Aug. 2005</c:v>
                </c:pt>
                <c:pt idx="60">
                  <c:v>Sept. 2005</c:v>
                </c:pt>
                <c:pt idx="61">
                  <c:v>Oct.</c:v>
                </c:pt>
                <c:pt idx="62">
                  <c:v>Nov.</c:v>
                </c:pt>
                <c:pt idx="63">
                  <c:v>Dec.</c:v>
                </c:pt>
                <c:pt idx="64">
                  <c:v>Jan. 2006</c:v>
                </c:pt>
                <c:pt idx="65">
                  <c:v>Feb.</c:v>
                </c:pt>
                <c:pt idx="66">
                  <c:v>March</c:v>
                </c:pt>
                <c:pt idx="67">
                  <c:v>April</c:v>
                </c:pt>
                <c:pt idx="68">
                  <c:v>May</c:v>
                </c:pt>
                <c:pt idx="69">
                  <c:v>June</c:v>
                </c:pt>
                <c:pt idx="70">
                  <c:v>July</c:v>
                </c:pt>
                <c:pt idx="71">
                  <c:v>Aug. 2006</c:v>
                </c:pt>
                <c:pt idx="72">
                  <c:v>Sept. 2006</c:v>
                </c:pt>
                <c:pt idx="73">
                  <c:v>Oct.</c:v>
                </c:pt>
                <c:pt idx="74">
                  <c:v>Nov.</c:v>
                </c:pt>
                <c:pt idx="75">
                  <c:v>Dec.</c:v>
                </c:pt>
                <c:pt idx="76">
                  <c:v>Jan. 2007</c:v>
                </c:pt>
                <c:pt idx="77">
                  <c:v>Feb.</c:v>
                </c:pt>
                <c:pt idx="78">
                  <c:v>March</c:v>
                </c:pt>
                <c:pt idx="79">
                  <c:v>April</c:v>
                </c:pt>
                <c:pt idx="80">
                  <c:v>May</c:v>
                </c:pt>
                <c:pt idx="81">
                  <c:v>June</c:v>
                </c:pt>
                <c:pt idx="82">
                  <c:v>July</c:v>
                </c:pt>
                <c:pt idx="83">
                  <c:v>Aug. 2007</c:v>
                </c:pt>
                <c:pt idx="84">
                  <c:v>Sept. 2007</c:v>
                </c:pt>
                <c:pt idx="85">
                  <c:v>Oct.</c:v>
                </c:pt>
                <c:pt idx="86">
                  <c:v>Nov.</c:v>
                </c:pt>
                <c:pt idx="87">
                  <c:v>Dec.</c:v>
                </c:pt>
                <c:pt idx="88">
                  <c:v>Jan. 2008</c:v>
                </c:pt>
                <c:pt idx="89">
                  <c:v>Feb.</c:v>
                </c:pt>
                <c:pt idx="90">
                  <c:v>March</c:v>
                </c:pt>
                <c:pt idx="91">
                  <c:v>April</c:v>
                </c:pt>
                <c:pt idx="92">
                  <c:v>May</c:v>
                </c:pt>
                <c:pt idx="93">
                  <c:v>June</c:v>
                </c:pt>
                <c:pt idx="94">
                  <c:v>July</c:v>
                </c:pt>
                <c:pt idx="95">
                  <c:v>Aug. 2008</c:v>
                </c:pt>
                <c:pt idx="96">
                  <c:v>Sept. 2008</c:v>
                </c:pt>
                <c:pt idx="97">
                  <c:v>Oct.</c:v>
                </c:pt>
                <c:pt idx="98">
                  <c:v>Nov.</c:v>
                </c:pt>
                <c:pt idx="99">
                  <c:v>Dec.</c:v>
                </c:pt>
                <c:pt idx="100">
                  <c:v>Jan. 2009</c:v>
                </c:pt>
                <c:pt idx="101">
                  <c:v>Feb.</c:v>
                </c:pt>
                <c:pt idx="102">
                  <c:v>March</c:v>
                </c:pt>
                <c:pt idx="103">
                  <c:v>April</c:v>
                </c:pt>
                <c:pt idx="104">
                  <c:v>May</c:v>
                </c:pt>
                <c:pt idx="105">
                  <c:v>June</c:v>
                </c:pt>
                <c:pt idx="106">
                  <c:v>July</c:v>
                </c:pt>
                <c:pt idx="107">
                  <c:v>Aug. 2009</c:v>
                </c:pt>
                <c:pt idx="108">
                  <c:v>Sept. 2009</c:v>
                </c:pt>
                <c:pt idx="109">
                  <c:v>Oct.</c:v>
                </c:pt>
                <c:pt idx="110">
                  <c:v>Nov.</c:v>
                </c:pt>
                <c:pt idx="111">
                  <c:v>Dec.</c:v>
                </c:pt>
                <c:pt idx="112">
                  <c:v>Jan. 2010</c:v>
                </c:pt>
                <c:pt idx="113">
                  <c:v>Feb.</c:v>
                </c:pt>
                <c:pt idx="114">
                  <c:v>March</c:v>
                </c:pt>
                <c:pt idx="115">
                  <c:v>April</c:v>
                </c:pt>
                <c:pt idx="116">
                  <c:v>May</c:v>
                </c:pt>
                <c:pt idx="117">
                  <c:v>June</c:v>
                </c:pt>
                <c:pt idx="118">
                  <c:v>July</c:v>
                </c:pt>
                <c:pt idx="119">
                  <c:v>Aug. 2010</c:v>
                </c:pt>
                <c:pt idx="120">
                  <c:v>Sept. 2010</c:v>
                </c:pt>
                <c:pt idx="121">
                  <c:v>Oct.</c:v>
                </c:pt>
                <c:pt idx="122">
                  <c:v>Nov.</c:v>
                </c:pt>
                <c:pt idx="123">
                  <c:v>Dec.</c:v>
                </c:pt>
                <c:pt idx="124">
                  <c:v>Jan. 2011</c:v>
                </c:pt>
                <c:pt idx="125">
                  <c:v>Feb.</c:v>
                </c:pt>
                <c:pt idx="126">
                  <c:v>March</c:v>
                </c:pt>
                <c:pt idx="127">
                  <c:v>April</c:v>
                </c:pt>
                <c:pt idx="128">
                  <c:v>May</c:v>
                </c:pt>
                <c:pt idx="129">
                  <c:v>June</c:v>
                </c:pt>
                <c:pt idx="130">
                  <c:v>July</c:v>
                </c:pt>
                <c:pt idx="131">
                  <c:v>Aug. 2011</c:v>
                </c:pt>
                <c:pt idx="132">
                  <c:v>Sept. 2011</c:v>
                </c:pt>
                <c:pt idx="133">
                  <c:v>Oct.</c:v>
                </c:pt>
                <c:pt idx="134">
                  <c:v>Nov.</c:v>
                </c:pt>
                <c:pt idx="135">
                  <c:v>Dec.</c:v>
                </c:pt>
                <c:pt idx="136">
                  <c:v>Jan. 2012</c:v>
                </c:pt>
                <c:pt idx="137">
                  <c:v>Feb.</c:v>
                </c:pt>
                <c:pt idx="138">
                  <c:v>March</c:v>
                </c:pt>
                <c:pt idx="139">
                  <c:v>April</c:v>
                </c:pt>
                <c:pt idx="140">
                  <c:v>May</c:v>
                </c:pt>
                <c:pt idx="141">
                  <c:v>June</c:v>
                </c:pt>
                <c:pt idx="142">
                  <c:v>July</c:v>
                </c:pt>
                <c:pt idx="143">
                  <c:v>Aug. 2012</c:v>
                </c:pt>
                <c:pt idx="144">
                  <c:v>Sept. 2012</c:v>
                </c:pt>
                <c:pt idx="145">
                  <c:v>Oct.</c:v>
                </c:pt>
                <c:pt idx="146">
                  <c:v>Nov.</c:v>
                </c:pt>
                <c:pt idx="147">
                  <c:v>Dec.</c:v>
                </c:pt>
                <c:pt idx="148">
                  <c:v>Jan. 2013</c:v>
                </c:pt>
                <c:pt idx="149">
                  <c:v>Feb.</c:v>
                </c:pt>
                <c:pt idx="150">
                  <c:v>March</c:v>
                </c:pt>
                <c:pt idx="151">
                  <c:v>April</c:v>
                </c:pt>
                <c:pt idx="152">
                  <c:v>May</c:v>
                </c:pt>
                <c:pt idx="153">
                  <c:v>June</c:v>
                </c:pt>
                <c:pt idx="154">
                  <c:v>July</c:v>
                </c:pt>
                <c:pt idx="155">
                  <c:v>Aug. 2013</c:v>
                </c:pt>
                <c:pt idx="156">
                  <c:v>Sept. 2013</c:v>
                </c:pt>
                <c:pt idx="157">
                  <c:v>Oct.</c:v>
                </c:pt>
                <c:pt idx="158">
                  <c:v>Nov.</c:v>
                </c:pt>
                <c:pt idx="159">
                  <c:v>Dec.</c:v>
                </c:pt>
                <c:pt idx="160">
                  <c:v>Jan. 2014</c:v>
                </c:pt>
                <c:pt idx="161">
                  <c:v>Feb.</c:v>
                </c:pt>
                <c:pt idx="162">
                  <c:v>March</c:v>
                </c:pt>
                <c:pt idx="163">
                  <c:v>April</c:v>
                </c:pt>
                <c:pt idx="164">
                  <c:v>May</c:v>
                </c:pt>
                <c:pt idx="165">
                  <c:v>June</c:v>
                </c:pt>
                <c:pt idx="166">
                  <c:v>July</c:v>
                </c:pt>
                <c:pt idx="167">
                  <c:v>Aug. 2014</c:v>
                </c:pt>
                <c:pt idx="168">
                  <c:v>Sept. 2014</c:v>
                </c:pt>
                <c:pt idx="169">
                  <c:v>Oct.</c:v>
                </c:pt>
                <c:pt idx="170">
                  <c:v>Nov.</c:v>
                </c:pt>
                <c:pt idx="171">
                  <c:v>Dec.</c:v>
                </c:pt>
                <c:pt idx="172">
                  <c:v>Jan. 2015</c:v>
                </c:pt>
                <c:pt idx="173">
                  <c:v>Feb.</c:v>
                </c:pt>
                <c:pt idx="174">
                  <c:v>March</c:v>
                </c:pt>
                <c:pt idx="175">
                  <c:v>April</c:v>
                </c:pt>
                <c:pt idx="176">
                  <c:v>May</c:v>
                </c:pt>
                <c:pt idx="177">
                  <c:v>June</c:v>
                </c:pt>
                <c:pt idx="178">
                  <c:v>July</c:v>
                </c:pt>
                <c:pt idx="179">
                  <c:v>Aug. 2015</c:v>
                </c:pt>
                <c:pt idx="180">
                  <c:v>Sept. 2015</c:v>
                </c:pt>
                <c:pt idx="181">
                  <c:v>Oct.</c:v>
                </c:pt>
                <c:pt idx="182">
                  <c:v>Nov.</c:v>
                </c:pt>
                <c:pt idx="183">
                  <c:v>Dec.</c:v>
                </c:pt>
                <c:pt idx="184">
                  <c:v>Jan. 2016</c:v>
                </c:pt>
                <c:pt idx="185">
                  <c:v>Feb.</c:v>
                </c:pt>
                <c:pt idx="186">
                  <c:v>March</c:v>
                </c:pt>
                <c:pt idx="187">
                  <c:v>April</c:v>
                </c:pt>
                <c:pt idx="188">
                  <c:v>May</c:v>
                </c:pt>
                <c:pt idx="189">
                  <c:v>June</c:v>
                </c:pt>
                <c:pt idx="190">
                  <c:v>July</c:v>
                </c:pt>
                <c:pt idx="191">
                  <c:v>Aug. 2016</c:v>
                </c:pt>
                <c:pt idx="192">
                  <c:v>Sept. 2016</c:v>
                </c:pt>
                <c:pt idx="193">
                  <c:v>Oct.</c:v>
                </c:pt>
                <c:pt idx="194">
                  <c:v>Nov.</c:v>
                </c:pt>
                <c:pt idx="195">
                  <c:v>Dec.</c:v>
                </c:pt>
                <c:pt idx="196">
                  <c:v>Jan. 2017</c:v>
                </c:pt>
                <c:pt idx="197">
                  <c:v>Feb.</c:v>
                </c:pt>
                <c:pt idx="198">
                  <c:v>March</c:v>
                </c:pt>
                <c:pt idx="199">
                  <c:v>April</c:v>
                </c:pt>
                <c:pt idx="200">
                  <c:v>May</c:v>
                </c:pt>
                <c:pt idx="201">
                  <c:v>June</c:v>
                </c:pt>
                <c:pt idx="202">
                  <c:v>July</c:v>
                </c:pt>
                <c:pt idx="203">
                  <c:v>Aug. 2017</c:v>
                </c:pt>
                <c:pt idx="204">
                  <c:v>Sept. 2017</c:v>
                </c:pt>
                <c:pt idx="205">
                  <c:v>Oct.</c:v>
                </c:pt>
                <c:pt idx="206">
                  <c:v>Nov.</c:v>
                </c:pt>
                <c:pt idx="207">
                  <c:v>Dec.</c:v>
                </c:pt>
                <c:pt idx="208">
                  <c:v>Jan. 2018</c:v>
                </c:pt>
                <c:pt idx="209">
                  <c:v>Feb.</c:v>
                </c:pt>
                <c:pt idx="210">
                  <c:v>March</c:v>
                </c:pt>
                <c:pt idx="211">
                  <c:v>April</c:v>
                </c:pt>
                <c:pt idx="212">
                  <c:v>May</c:v>
                </c:pt>
                <c:pt idx="213">
                  <c:v>June</c:v>
                </c:pt>
                <c:pt idx="214">
                  <c:v>July</c:v>
                </c:pt>
                <c:pt idx="215">
                  <c:v>Aug. 2018</c:v>
                </c:pt>
                <c:pt idx="216">
                  <c:v>Sept. 2018</c:v>
                </c:pt>
                <c:pt idx="217">
                  <c:v>Oct.</c:v>
                </c:pt>
                <c:pt idx="218">
                  <c:v>Nov.</c:v>
                </c:pt>
                <c:pt idx="219">
                  <c:v>Dec.</c:v>
                </c:pt>
                <c:pt idx="220">
                  <c:v>Jan. 2019</c:v>
                </c:pt>
                <c:pt idx="221">
                  <c:v>Feb.</c:v>
                </c:pt>
                <c:pt idx="222">
                  <c:v>March</c:v>
                </c:pt>
                <c:pt idx="223">
                  <c:v>April</c:v>
                </c:pt>
                <c:pt idx="224">
                  <c:v>May</c:v>
                </c:pt>
                <c:pt idx="225">
                  <c:v>June</c:v>
                </c:pt>
                <c:pt idx="226">
                  <c:v>July</c:v>
                </c:pt>
                <c:pt idx="227">
                  <c:v>Aug. 2019</c:v>
                </c:pt>
                <c:pt idx="228">
                  <c:v>Sept. 2019</c:v>
                </c:pt>
                <c:pt idx="229">
                  <c:v>Oct.</c:v>
                </c:pt>
                <c:pt idx="230">
                  <c:v>Nov.</c:v>
                </c:pt>
                <c:pt idx="231">
                  <c:v>Dec.</c:v>
                </c:pt>
                <c:pt idx="232">
                  <c:v>Jan. 2020</c:v>
                </c:pt>
                <c:pt idx="233">
                  <c:v>Feb.</c:v>
                </c:pt>
                <c:pt idx="234">
                  <c:v>March</c:v>
                </c:pt>
                <c:pt idx="235">
                  <c:v>April</c:v>
                </c:pt>
                <c:pt idx="236">
                  <c:v>May</c:v>
                </c:pt>
                <c:pt idx="237">
                  <c:v>June</c:v>
                </c:pt>
                <c:pt idx="238">
                  <c:v>July</c:v>
                </c:pt>
                <c:pt idx="239">
                  <c:v>Aug. 2020</c:v>
                </c:pt>
                <c:pt idx="240">
                  <c:v>Sept. 2020</c:v>
                </c:pt>
                <c:pt idx="241">
                  <c:v>Oct.</c:v>
                </c:pt>
                <c:pt idx="242">
                  <c:v>Nov.</c:v>
                </c:pt>
                <c:pt idx="243">
                  <c:v>Dec.</c:v>
                </c:pt>
                <c:pt idx="244">
                  <c:v>Jan. 2021</c:v>
                </c:pt>
                <c:pt idx="245">
                  <c:v>Feb.</c:v>
                </c:pt>
                <c:pt idx="246">
                  <c:v>March</c:v>
                </c:pt>
                <c:pt idx="247">
                  <c:v>April</c:v>
                </c:pt>
                <c:pt idx="248">
                  <c:v>May</c:v>
                </c:pt>
                <c:pt idx="249">
                  <c:v>June</c:v>
                </c:pt>
                <c:pt idx="250">
                  <c:v>July</c:v>
                </c:pt>
                <c:pt idx="251">
                  <c:v>Aug. 2021</c:v>
                </c:pt>
                <c:pt idx="252">
                  <c:v>Sept. 2021</c:v>
                </c:pt>
                <c:pt idx="253">
                  <c:v>Oct.</c:v>
                </c:pt>
                <c:pt idx="254">
                  <c:v>Nov.</c:v>
                </c:pt>
                <c:pt idx="255">
                  <c:v>Dec.</c:v>
                </c:pt>
                <c:pt idx="256">
                  <c:v>Jan. 2022</c:v>
                </c:pt>
                <c:pt idx="257">
                  <c:v>Feb.</c:v>
                </c:pt>
                <c:pt idx="258">
                  <c:v>March</c:v>
                </c:pt>
                <c:pt idx="259">
                  <c:v>April</c:v>
                </c:pt>
                <c:pt idx="260">
                  <c:v>May</c:v>
                </c:pt>
                <c:pt idx="261">
                  <c:v>June</c:v>
                </c:pt>
                <c:pt idx="262">
                  <c:v>July</c:v>
                </c:pt>
                <c:pt idx="263">
                  <c:v>Aug. 2022</c:v>
                </c:pt>
                <c:pt idx="264">
                  <c:v>Sept. 2022</c:v>
                </c:pt>
                <c:pt idx="265">
                  <c:v>Oct.</c:v>
                </c:pt>
                <c:pt idx="266">
                  <c:v>Nov.</c:v>
                </c:pt>
                <c:pt idx="267">
                  <c:v>Dec.</c:v>
                </c:pt>
                <c:pt idx="268">
                  <c:v>Jan. 2023</c:v>
                </c:pt>
                <c:pt idx="269">
                  <c:v>Feb.</c:v>
                </c:pt>
                <c:pt idx="270">
                  <c:v>March</c:v>
                </c:pt>
                <c:pt idx="271">
                  <c:v>April</c:v>
                </c:pt>
                <c:pt idx="272">
                  <c:v>May</c:v>
                </c:pt>
                <c:pt idx="273">
                  <c:v>June</c:v>
                </c:pt>
                <c:pt idx="274">
                  <c:v>July</c:v>
                </c:pt>
                <c:pt idx="275">
                  <c:v>Aug. 2023</c:v>
                </c:pt>
              </c:strCache>
            </c:strRef>
          </c:cat>
          <c:val>
            <c:numRef>
              <c:f>'Monthly Profitability'!$E$6:$E$281</c:f>
              <c:numCache>
                <c:formatCode>_("$"* #,##0.00_);_("$"* \(#,##0.00\);_("$"* "-"??_);_(@_)</c:formatCode>
                <c:ptCount val="276"/>
                <c:pt idx="0">
                  <c:v>0.39513888888888887</c:v>
                </c:pt>
                <c:pt idx="1">
                  <c:v>0.39513888888888887</c:v>
                </c:pt>
                <c:pt idx="2">
                  <c:v>0.39513888888888887</c:v>
                </c:pt>
                <c:pt idx="3">
                  <c:v>0.39513888888888887</c:v>
                </c:pt>
                <c:pt idx="4">
                  <c:v>0.39513888888888887</c:v>
                </c:pt>
                <c:pt idx="5">
                  <c:v>0.39513888888888887</c:v>
                </c:pt>
                <c:pt idx="6">
                  <c:v>0.39513888888888887</c:v>
                </c:pt>
                <c:pt idx="7">
                  <c:v>0.39513888888888887</c:v>
                </c:pt>
                <c:pt idx="8">
                  <c:v>0.39513888888888887</c:v>
                </c:pt>
                <c:pt idx="9">
                  <c:v>0.39513888888888887</c:v>
                </c:pt>
                <c:pt idx="10">
                  <c:v>0.39513888888888887</c:v>
                </c:pt>
                <c:pt idx="11">
                  <c:v>0.39513888888888887</c:v>
                </c:pt>
                <c:pt idx="12">
                  <c:v>0.27397260273972601</c:v>
                </c:pt>
                <c:pt idx="13">
                  <c:v>0.27397260273972601</c:v>
                </c:pt>
                <c:pt idx="14">
                  <c:v>0.27397260273972601</c:v>
                </c:pt>
                <c:pt idx="15">
                  <c:v>0.27397260273972601</c:v>
                </c:pt>
                <c:pt idx="16">
                  <c:v>0.27397260273972601</c:v>
                </c:pt>
                <c:pt idx="17">
                  <c:v>0.27397260273972601</c:v>
                </c:pt>
                <c:pt idx="18">
                  <c:v>0.27397260273972601</c:v>
                </c:pt>
                <c:pt idx="19">
                  <c:v>0.27397260273972601</c:v>
                </c:pt>
                <c:pt idx="20">
                  <c:v>0.27397260273972601</c:v>
                </c:pt>
                <c:pt idx="21">
                  <c:v>0.27397260273972601</c:v>
                </c:pt>
                <c:pt idx="22">
                  <c:v>0.27397260273972601</c:v>
                </c:pt>
                <c:pt idx="23">
                  <c:v>0.27397260273972601</c:v>
                </c:pt>
                <c:pt idx="24">
                  <c:v>0.15337423312883436</c:v>
                </c:pt>
                <c:pt idx="25">
                  <c:v>0.15337423312883436</c:v>
                </c:pt>
                <c:pt idx="26">
                  <c:v>0.15337423312883436</c:v>
                </c:pt>
                <c:pt idx="27">
                  <c:v>0.15337423312883436</c:v>
                </c:pt>
                <c:pt idx="28">
                  <c:v>0.15337423312883436</c:v>
                </c:pt>
                <c:pt idx="29">
                  <c:v>0.15337423312883436</c:v>
                </c:pt>
                <c:pt idx="30">
                  <c:v>0.15337423312883436</c:v>
                </c:pt>
                <c:pt idx="31">
                  <c:v>0.15337423312883436</c:v>
                </c:pt>
                <c:pt idx="32">
                  <c:v>0.15337423312883436</c:v>
                </c:pt>
                <c:pt idx="33">
                  <c:v>0.15337423312883436</c:v>
                </c:pt>
                <c:pt idx="34">
                  <c:v>0.15337423312883436</c:v>
                </c:pt>
                <c:pt idx="35">
                  <c:v>0.15337423312883436</c:v>
                </c:pt>
                <c:pt idx="36">
                  <c:v>0.15923566878980891</c:v>
                </c:pt>
                <c:pt idx="37">
                  <c:v>0.15923566878980891</c:v>
                </c:pt>
                <c:pt idx="38">
                  <c:v>0.15923566878980891</c:v>
                </c:pt>
                <c:pt idx="39">
                  <c:v>0.15923566878980891</c:v>
                </c:pt>
                <c:pt idx="40">
                  <c:v>0.15923566878980891</c:v>
                </c:pt>
                <c:pt idx="41">
                  <c:v>0.15923566878980891</c:v>
                </c:pt>
                <c:pt idx="42">
                  <c:v>0.15923566878980891</c:v>
                </c:pt>
                <c:pt idx="43">
                  <c:v>0.15923566878980891</c:v>
                </c:pt>
                <c:pt idx="44">
                  <c:v>0.15923566878980891</c:v>
                </c:pt>
                <c:pt idx="45">
                  <c:v>0.15923566878980891</c:v>
                </c:pt>
                <c:pt idx="46">
                  <c:v>0.15923566878980891</c:v>
                </c:pt>
                <c:pt idx="47">
                  <c:v>0.15923566878980891</c:v>
                </c:pt>
                <c:pt idx="48">
                  <c:v>0.143646408839779</c:v>
                </c:pt>
                <c:pt idx="49">
                  <c:v>0.143646408839779</c:v>
                </c:pt>
                <c:pt idx="50">
                  <c:v>0.143646408839779</c:v>
                </c:pt>
                <c:pt idx="51">
                  <c:v>0.143646408839779</c:v>
                </c:pt>
                <c:pt idx="52">
                  <c:v>0.143646408839779</c:v>
                </c:pt>
                <c:pt idx="53">
                  <c:v>0.143646408839779</c:v>
                </c:pt>
                <c:pt idx="54">
                  <c:v>0.143646408839779</c:v>
                </c:pt>
                <c:pt idx="55">
                  <c:v>0.143646408839779</c:v>
                </c:pt>
                <c:pt idx="56">
                  <c:v>0.143646408839779</c:v>
                </c:pt>
                <c:pt idx="57">
                  <c:v>0.143646408839779</c:v>
                </c:pt>
                <c:pt idx="58">
                  <c:v>0.143646408839779</c:v>
                </c:pt>
                <c:pt idx="59">
                  <c:v>0.143646408839779</c:v>
                </c:pt>
                <c:pt idx="60">
                  <c:v>0.2947976878612717</c:v>
                </c:pt>
                <c:pt idx="61">
                  <c:v>0.2947976878612717</c:v>
                </c:pt>
                <c:pt idx="62">
                  <c:v>0.2947976878612717</c:v>
                </c:pt>
                <c:pt idx="63">
                  <c:v>0.2947976878612717</c:v>
                </c:pt>
                <c:pt idx="64">
                  <c:v>0.2947976878612717</c:v>
                </c:pt>
                <c:pt idx="65">
                  <c:v>0.2947976878612717</c:v>
                </c:pt>
                <c:pt idx="66">
                  <c:v>0.2947976878612717</c:v>
                </c:pt>
                <c:pt idx="67">
                  <c:v>0.2947976878612717</c:v>
                </c:pt>
                <c:pt idx="68">
                  <c:v>0.2947976878612717</c:v>
                </c:pt>
                <c:pt idx="69">
                  <c:v>0.2947976878612717</c:v>
                </c:pt>
                <c:pt idx="70">
                  <c:v>0.2947976878612717</c:v>
                </c:pt>
                <c:pt idx="71">
                  <c:v>0.2947976878612717</c:v>
                </c:pt>
                <c:pt idx="72">
                  <c:v>0.15060240963855423</c:v>
                </c:pt>
                <c:pt idx="73">
                  <c:v>0.15060240963855423</c:v>
                </c:pt>
                <c:pt idx="74">
                  <c:v>0.15060240963855423</c:v>
                </c:pt>
                <c:pt idx="75">
                  <c:v>0.15060240963855423</c:v>
                </c:pt>
                <c:pt idx="76">
                  <c:v>0.15060240963855423</c:v>
                </c:pt>
                <c:pt idx="77">
                  <c:v>0.15060240963855423</c:v>
                </c:pt>
                <c:pt idx="78">
                  <c:v>0.15060240963855423</c:v>
                </c:pt>
                <c:pt idx="79">
                  <c:v>0.15060240963855423</c:v>
                </c:pt>
                <c:pt idx="80">
                  <c:v>0.15060240963855423</c:v>
                </c:pt>
                <c:pt idx="81">
                  <c:v>0.15060240963855423</c:v>
                </c:pt>
                <c:pt idx="82">
                  <c:v>0.15060240963855423</c:v>
                </c:pt>
                <c:pt idx="83">
                  <c:v>0.15060240963855423</c:v>
                </c:pt>
                <c:pt idx="84">
                  <c:v>0.14619883040935672</c:v>
                </c:pt>
                <c:pt idx="85">
                  <c:v>0.14619883040935672</c:v>
                </c:pt>
                <c:pt idx="86">
                  <c:v>0.14619883040935672</c:v>
                </c:pt>
                <c:pt idx="87">
                  <c:v>0.14619883040935672</c:v>
                </c:pt>
                <c:pt idx="88">
                  <c:v>0.14619883040935672</c:v>
                </c:pt>
                <c:pt idx="89">
                  <c:v>0.14619883040935672</c:v>
                </c:pt>
                <c:pt idx="90">
                  <c:v>0.14619883040935672</c:v>
                </c:pt>
                <c:pt idx="91">
                  <c:v>0.14619883040935672</c:v>
                </c:pt>
                <c:pt idx="92">
                  <c:v>0.14619883040935672</c:v>
                </c:pt>
                <c:pt idx="93">
                  <c:v>0.14619883040935672</c:v>
                </c:pt>
                <c:pt idx="94">
                  <c:v>0.14619883040935672</c:v>
                </c:pt>
                <c:pt idx="95">
                  <c:v>0.14619883040935672</c:v>
                </c:pt>
                <c:pt idx="96">
                  <c:v>0.14619883040935672</c:v>
                </c:pt>
                <c:pt idx="97">
                  <c:v>0.14619883040935672</c:v>
                </c:pt>
                <c:pt idx="98">
                  <c:v>0.14619883040935672</c:v>
                </c:pt>
                <c:pt idx="99">
                  <c:v>0.14619883040935672</c:v>
                </c:pt>
                <c:pt idx="100">
                  <c:v>0.14619883040935672</c:v>
                </c:pt>
                <c:pt idx="101">
                  <c:v>0.14619883040935672</c:v>
                </c:pt>
                <c:pt idx="102">
                  <c:v>0.14619883040935672</c:v>
                </c:pt>
                <c:pt idx="103">
                  <c:v>0.14619883040935672</c:v>
                </c:pt>
                <c:pt idx="104">
                  <c:v>0.14619883040935672</c:v>
                </c:pt>
                <c:pt idx="105">
                  <c:v>0.14619883040935672</c:v>
                </c:pt>
                <c:pt idx="106">
                  <c:v>0.14619883040935672</c:v>
                </c:pt>
                <c:pt idx="107">
                  <c:v>0.14619883040935672</c:v>
                </c:pt>
                <c:pt idx="108">
                  <c:v>0.13736263736263737</c:v>
                </c:pt>
                <c:pt idx="109">
                  <c:v>0.13736263736263737</c:v>
                </c:pt>
                <c:pt idx="110">
                  <c:v>0.13736263736263737</c:v>
                </c:pt>
                <c:pt idx="111">
                  <c:v>0.13736263736263737</c:v>
                </c:pt>
                <c:pt idx="112">
                  <c:v>0.13736263736263737</c:v>
                </c:pt>
                <c:pt idx="113">
                  <c:v>0.13736263736263737</c:v>
                </c:pt>
                <c:pt idx="114">
                  <c:v>0.13736263736263737</c:v>
                </c:pt>
                <c:pt idx="115">
                  <c:v>0.13736263736263737</c:v>
                </c:pt>
                <c:pt idx="116">
                  <c:v>0.13736263736263737</c:v>
                </c:pt>
                <c:pt idx="117">
                  <c:v>0.13736263736263737</c:v>
                </c:pt>
                <c:pt idx="118">
                  <c:v>0.13736263736263737</c:v>
                </c:pt>
                <c:pt idx="119">
                  <c:v>0.13736263736263737</c:v>
                </c:pt>
                <c:pt idx="120">
                  <c:v>0.15151515151515152</c:v>
                </c:pt>
                <c:pt idx="121">
                  <c:v>0.15151515151515152</c:v>
                </c:pt>
                <c:pt idx="122">
                  <c:v>0.15151515151515152</c:v>
                </c:pt>
                <c:pt idx="123">
                  <c:v>0.15151515151515152</c:v>
                </c:pt>
                <c:pt idx="124">
                  <c:v>0.15151515151515152</c:v>
                </c:pt>
                <c:pt idx="125">
                  <c:v>0.15151515151515152</c:v>
                </c:pt>
                <c:pt idx="126">
                  <c:v>0.15151515151515152</c:v>
                </c:pt>
                <c:pt idx="127">
                  <c:v>0.15151515151515152</c:v>
                </c:pt>
                <c:pt idx="128">
                  <c:v>0.15151515151515152</c:v>
                </c:pt>
                <c:pt idx="129">
                  <c:v>0.15151515151515152</c:v>
                </c:pt>
                <c:pt idx="130">
                  <c:v>0.15151515151515152</c:v>
                </c:pt>
                <c:pt idx="131">
                  <c:v>0.15151515151515152</c:v>
                </c:pt>
                <c:pt idx="132">
                  <c:v>0.14534883720930233</c:v>
                </c:pt>
                <c:pt idx="133">
                  <c:v>0.14534883720930233</c:v>
                </c:pt>
                <c:pt idx="134">
                  <c:v>0.14534883720930233</c:v>
                </c:pt>
                <c:pt idx="135">
                  <c:v>0.14534883720930233</c:v>
                </c:pt>
                <c:pt idx="136">
                  <c:v>0.14534883720930233</c:v>
                </c:pt>
                <c:pt idx="137">
                  <c:v>0.14534883720930233</c:v>
                </c:pt>
                <c:pt idx="138">
                  <c:v>0.14534883720930233</c:v>
                </c:pt>
                <c:pt idx="139">
                  <c:v>0.14534883720930233</c:v>
                </c:pt>
                <c:pt idx="140">
                  <c:v>0.14534883720930233</c:v>
                </c:pt>
                <c:pt idx="141">
                  <c:v>0.14534883720930233</c:v>
                </c:pt>
                <c:pt idx="142">
                  <c:v>0.14534883720930233</c:v>
                </c:pt>
                <c:pt idx="143">
                  <c:v>0.14534883720930233</c:v>
                </c:pt>
                <c:pt idx="144">
                  <c:v>0.18248175182481752</c:v>
                </c:pt>
                <c:pt idx="145">
                  <c:v>0.18248175182481752</c:v>
                </c:pt>
                <c:pt idx="146">
                  <c:v>0.18248175182481752</c:v>
                </c:pt>
                <c:pt idx="147">
                  <c:v>0.18248175182481752</c:v>
                </c:pt>
                <c:pt idx="148">
                  <c:v>0.18248175182481752</c:v>
                </c:pt>
                <c:pt idx="149">
                  <c:v>0.18248175182481752</c:v>
                </c:pt>
                <c:pt idx="150">
                  <c:v>0.18248175182481752</c:v>
                </c:pt>
                <c:pt idx="151">
                  <c:v>0.18248175182481752</c:v>
                </c:pt>
                <c:pt idx="152">
                  <c:v>0.18248175182481752</c:v>
                </c:pt>
                <c:pt idx="153">
                  <c:v>0.18248175182481752</c:v>
                </c:pt>
                <c:pt idx="154">
                  <c:v>0.18248175182481752</c:v>
                </c:pt>
                <c:pt idx="155">
                  <c:v>0.18248175182481752</c:v>
                </c:pt>
                <c:pt idx="156">
                  <c:v>0.1524390243902439</c:v>
                </c:pt>
                <c:pt idx="157">
                  <c:v>0.1524390243902439</c:v>
                </c:pt>
                <c:pt idx="158">
                  <c:v>0.1524390243902439</c:v>
                </c:pt>
                <c:pt idx="159">
                  <c:v>0.1524390243902439</c:v>
                </c:pt>
                <c:pt idx="160">
                  <c:v>0.1524390243902439</c:v>
                </c:pt>
                <c:pt idx="161">
                  <c:v>0.1524390243902439</c:v>
                </c:pt>
                <c:pt idx="162">
                  <c:v>0.1524390243902439</c:v>
                </c:pt>
                <c:pt idx="163">
                  <c:v>0.1524390243902439</c:v>
                </c:pt>
                <c:pt idx="164">
                  <c:v>0.1524390243902439</c:v>
                </c:pt>
                <c:pt idx="165">
                  <c:v>0.1524390243902439</c:v>
                </c:pt>
                <c:pt idx="166">
                  <c:v>0.1524390243902439</c:v>
                </c:pt>
                <c:pt idx="167">
                  <c:v>0.1524390243902439</c:v>
                </c:pt>
                <c:pt idx="168">
                  <c:v>0.2640449438202247</c:v>
                </c:pt>
                <c:pt idx="169">
                  <c:v>0.2640449438202247</c:v>
                </c:pt>
                <c:pt idx="170">
                  <c:v>0.2640449438202247</c:v>
                </c:pt>
                <c:pt idx="171">
                  <c:v>0.2640449438202247</c:v>
                </c:pt>
                <c:pt idx="172">
                  <c:v>0.2640449438202247</c:v>
                </c:pt>
                <c:pt idx="173">
                  <c:v>0.2640449438202247</c:v>
                </c:pt>
                <c:pt idx="174">
                  <c:v>0.2640449438202247</c:v>
                </c:pt>
                <c:pt idx="175">
                  <c:v>0.2640449438202247</c:v>
                </c:pt>
                <c:pt idx="176">
                  <c:v>0.2640449438202247</c:v>
                </c:pt>
                <c:pt idx="177">
                  <c:v>0.2640449438202247</c:v>
                </c:pt>
                <c:pt idx="178">
                  <c:v>0.2640449438202247</c:v>
                </c:pt>
                <c:pt idx="179">
                  <c:v>0.2640449438202247</c:v>
                </c:pt>
                <c:pt idx="180">
                  <c:v>0.171875</c:v>
                </c:pt>
                <c:pt idx="181">
                  <c:v>0.171875</c:v>
                </c:pt>
                <c:pt idx="182">
                  <c:v>0.171875</c:v>
                </c:pt>
                <c:pt idx="183">
                  <c:v>0.171875</c:v>
                </c:pt>
                <c:pt idx="184">
                  <c:v>0.171875</c:v>
                </c:pt>
                <c:pt idx="185">
                  <c:v>0.171875</c:v>
                </c:pt>
                <c:pt idx="186">
                  <c:v>0.171875</c:v>
                </c:pt>
                <c:pt idx="187">
                  <c:v>0.171875</c:v>
                </c:pt>
                <c:pt idx="188">
                  <c:v>0.171875</c:v>
                </c:pt>
                <c:pt idx="189">
                  <c:v>0.171875</c:v>
                </c:pt>
                <c:pt idx="190">
                  <c:v>0.171875</c:v>
                </c:pt>
                <c:pt idx="191">
                  <c:v>0.171875</c:v>
                </c:pt>
                <c:pt idx="192">
                  <c:v>5.9113300492610835E-2</c:v>
                </c:pt>
                <c:pt idx="193">
                  <c:v>5.9113300492610835E-2</c:v>
                </c:pt>
                <c:pt idx="194">
                  <c:v>5.9113300492610835E-2</c:v>
                </c:pt>
                <c:pt idx="195">
                  <c:v>5.9113300492610835E-2</c:v>
                </c:pt>
                <c:pt idx="196">
                  <c:v>5.9113300492610835E-2</c:v>
                </c:pt>
                <c:pt idx="197">
                  <c:v>5.9113300492610835E-2</c:v>
                </c:pt>
                <c:pt idx="198">
                  <c:v>5.9113300492610835E-2</c:v>
                </c:pt>
                <c:pt idx="199">
                  <c:v>5.9113300492610835E-2</c:v>
                </c:pt>
                <c:pt idx="200">
                  <c:v>5.9113300492610835E-2</c:v>
                </c:pt>
                <c:pt idx="201">
                  <c:v>5.9113300492610835E-2</c:v>
                </c:pt>
                <c:pt idx="202">
                  <c:v>5.9113300492610835E-2</c:v>
                </c:pt>
                <c:pt idx="203">
                  <c:v>5.9113300492610835E-2</c:v>
                </c:pt>
                <c:pt idx="204">
                  <c:v>1.9801980198019802E-2</c:v>
                </c:pt>
                <c:pt idx="205">
                  <c:v>1.9801980198019802E-2</c:v>
                </c:pt>
                <c:pt idx="206">
                  <c:v>1.9801980198019802E-2</c:v>
                </c:pt>
                <c:pt idx="207">
                  <c:v>1.9801980198019802E-2</c:v>
                </c:pt>
                <c:pt idx="208">
                  <c:v>1.9801980198019802E-2</c:v>
                </c:pt>
                <c:pt idx="209">
                  <c:v>1.9801980198019802E-2</c:v>
                </c:pt>
                <c:pt idx="210">
                  <c:v>1.9801980198019802E-2</c:v>
                </c:pt>
                <c:pt idx="211">
                  <c:v>1.9801980198019802E-2</c:v>
                </c:pt>
                <c:pt idx="212">
                  <c:v>1.9801980198019802E-2</c:v>
                </c:pt>
                <c:pt idx="213">
                  <c:v>1.9801980198019802E-2</c:v>
                </c:pt>
                <c:pt idx="214">
                  <c:v>1.9801980198019802E-2</c:v>
                </c:pt>
                <c:pt idx="215">
                  <c:v>1.9801980198019802E-2</c:v>
                </c:pt>
                <c:pt idx="216">
                  <c:v>3.0408163265306123E-2</c:v>
                </c:pt>
                <c:pt idx="217">
                  <c:v>3.0408163265306123E-2</c:v>
                </c:pt>
                <c:pt idx="218">
                  <c:v>3.0408163265306123E-2</c:v>
                </c:pt>
                <c:pt idx="219">
                  <c:v>3.0408163265306123E-2</c:v>
                </c:pt>
                <c:pt idx="220">
                  <c:v>3.0408163265306123E-2</c:v>
                </c:pt>
                <c:pt idx="221">
                  <c:v>3.0408163265306123E-2</c:v>
                </c:pt>
                <c:pt idx="222">
                  <c:v>3.0408163265306123E-2</c:v>
                </c:pt>
                <c:pt idx="223">
                  <c:v>3.0408163265306123E-2</c:v>
                </c:pt>
                <c:pt idx="224">
                  <c:v>3.0408163265306123E-2</c:v>
                </c:pt>
                <c:pt idx="225">
                  <c:v>3.0408163265306123E-2</c:v>
                </c:pt>
                <c:pt idx="226">
                  <c:v>3.0408163265306123E-2</c:v>
                </c:pt>
                <c:pt idx="227">
                  <c:v>3.0408163265306123E-2</c:v>
                </c:pt>
                <c:pt idx="228">
                  <c:v>0.40293939393939393</c:v>
                </c:pt>
                <c:pt idx="229">
                  <c:v>0.40293939393939393</c:v>
                </c:pt>
                <c:pt idx="230">
                  <c:v>0.40293939393939393</c:v>
                </c:pt>
                <c:pt idx="231">
                  <c:v>0.40293939393939393</c:v>
                </c:pt>
                <c:pt idx="232">
                  <c:v>0.40293939393939393</c:v>
                </c:pt>
                <c:pt idx="233">
                  <c:v>0.40293939393939393</c:v>
                </c:pt>
                <c:pt idx="234">
                  <c:v>0.40293939393939393</c:v>
                </c:pt>
                <c:pt idx="235">
                  <c:v>0.40293939393939393</c:v>
                </c:pt>
                <c:pt idx="236">
                  <c:v>0.40293939393939393</c:v>
                </c:pt>
                <c:pt idx="237">
                  <c:v>0.40293939393939393</c:v>
                </c:pt>
                <c:pt idx="238">
                  <c:v>0.40293939393939393</c:v>
                </c:pt>
                <c:pt idx="239">
                  <c:v>0.40293939393939393</c:v>
                </c:pt>
                <c:pt idx="240">
                  <c:v>0.34219774011299436</c:v>
                </c:pt>
                <c:pt idx="241">
                  <c:v>0.34219774011299436</c:v>
                </c:pt>
                <c:pt idx="242">
                  <c:v>0.34219774011299436</c:v>
                </c:pt>
                <c:pt idx="243">
                  <c:v>0.34219774011299436</c:v>
                </c:pt>
                <c:pt idx="244">
                  <c:v>0.34219774011299436</c:v>
                </c:pt>
                <c:pt idx="245">
                  <c:v>0.34219774011299436</c:v>
                </c:pt>
                <c:pt idx="246">
                  <c:v>0.34219774011299436</c:v>
                </c:pt>
                <c:pt idx="247">
                  <c:v>0.34219774011299436</c:v>
                </c:pt>
                <c:pt idx="248">
                  <c:v>0.34219774011299436</c:v>
                </c:pt>
                <c:pt idx="249">
                  <c:v>0.34219774011299436</c:v>
                </c:pt>
                <c:pt idx="250">
                  <c:v>0.34219774011299436</c:v>
                </c:pt>
                <c:pt idx="251">
                  <c:v>0.34219774011299436</c:v>
                </c:pt>
                <c:pt idx="252">
                  <c:v>2.7450980392156863E-3</c:v>
                </c:pt>
                <c:pt idx="253">
                  <c:v>2.7450980392156863E-3</c:v>
                </c:pt>
                <c:pt idx="254">
                  <c:v>2.7450980392156863E-3</c:v>
                </c:pt>
                <c:pt idx="255">
                  <c:v>2.7450980392156863E-3</c:v>
                </c:pt>
                <c:pt idx="256">
                  <c:v>2.7450980392156863E-3</c:v>
                </c:pt>
                <c:pt idx="257">
                  <c:v>2.7450980392156863E-3</c:v>
                </c:pt>
                <c:pt idx="258">
                  <c:v>2.7450980392156863E-3</c:v>
                </c:pt>
                <c:pt idx="259">
                  <c:v>2.7450980392156863E-3</c:v>
                </c:pt>
                <c:pt idx="260">
                  <c:v>2.7450980392156863E-3</c:v>
                </c:pt>
                <c:pt idx="261">
                  <c:v>2.7450980392156863E-3</c:v>
                </c:pt>
                <c:pt idx="262">
                  <c:v>2.7450980392156863E-3</c:v>
                </c:pt>
                <c:pt idx="263">
                  <c:v>2.7450980392156863E-3</c:v>
                </c:pt>
                <c:pt idx="264">
                  <c:v>0</c:v>
                </c:pt>
                <c:pt idx="265">
                  <c:v>0</c:v>
                </c:pt>
                <c:pt idx="266">
                  <c:v>0</c:v>
                </c:pt>
                <c:pt idx="267">
                  <c:v>0</c:v>
                </c:pt>
                <c:pt idx="268">
                  <c:v>0</c:v>
                </c:pt>
                <c:pt idx="269">
                  <c:v>0</c:v>
                </c:pt>
                <c:pt idx="270">
                  <c:v>0</c:v>
                </c:pt>
                <c:pt idx="271">
                  <c:v>0</c:v>
                </c:pt>
                <c:pt idx="272">
                  <c:v>0</c:v>
                </c:pt>
                <c:pt idx="273">
                  <c:v>0</c:v>
                </c:pt>
                <c:pt idx="274">
                  <c:v>0</c:v>
                </c:pt>
                <c:pt idx="275">
                  <c:v>0</c:v>
                </c:pt>
              </c:numCache>
            </c:numRef>
          </c:val>
          <c:extLst>
            <c:ext xmlns:c16="http://schemas.microsoft.com/office/drawing/2014/chart" uri="{C3380CC4-5D6E-409C-BE32-E72D297353CC}">
              <c16:uniqueId val="{00000001-887E-4087-8DF6-9007CC6444C5}"/>
            </c:ext>
          </c:extLst>
        </c:ser>
        <c:dLbls>
          <c:showLegendKey val="0"/>
          <c:showVal val="0"/>
          <c:showCatName val="0"/>
          <c:showSerName val="0"/>
          <c:showPercent val="0"/>
          <c:showBubbleSize val="0"/>
        </c:dLbls>
        <c:gapWidth val="0"/>
        <c:overlap val="100"/>
        <c:axId val="419725904"/>
        <c:axId val="419730608"/>
      </c:barChart>
      <c:catAx>
        <c:axId val="419725904"/>
        <c:scaling>
          <c:orientation val="minMax"/>
        </c:scaling>
        <c:delete val="0"/>
        <c:axPos val="b"/>
        <c:title>
          <c:tx>
            <c:rich>
              <a:bodyPr/>
              <a:lstStyle/>
              <a:p>
                <a:pPr>
                  <a:defRPr sz="1400" b="0"/>
                </a:pPr>
                <a:r>
                  <a:rPr lang="en-US" sz="1400" b="0"/>
                  <a:t>Crop Marketing Year </a:t>
                </a:r>
              </a:p>
            </c:rich>
          </c:tx>
          <c:layout>
            <c:manualLayout>
              <c:xMode val="edge"/>
              <c:yMode val="edge"/>
              <c:x val="0.3669887852444178"/>
              <c:y val="0.84187718644628851"/>
            </c:manualLayout>
          </c:layout>
          <c:overlay val="0"/>
        </c:title>
        <c:numFmt formatCode="General" sourceLinked="1"/>
        <c:majorTickMark val="out"/>
        <c:minorTickMark val="none"/>
        <c:tickLblPos val="nextTo"/>
        <c:txPr>
          <a:bodyPr rot="2700000" vert="horz"/>
          <a:lstStyle/>
          <a:p>
            <a:pPr>
              <a:defRPr sz="1200"/>
            </a:pPr>
            <a:endParaRPr lang="en-US"/>
          </a:p>
        </c:txPr>
        <c:crossAx val="419730608"/>
        <c:crosses val="autoZero"/>
        <c:auto val="1"/>
        <c:lblAlgn val="ctr"/>
        <c:lblOffset val="100"/>
        <c:tickLblSkip val="12"/>
        <c:tickMarkSkip val="1"/>
        <c:noMultiLvlLbl val="0"/>
      </c:catAx>
      <c:valAx>
        <c:axId val="419730608"/>
        <c:scaling>
          <c:orientation val="minMax"/>
          <c:min val="0"/>
        </c:scaling>
        <c:delete val="0"/>
        <c:axPos val="l"/>
        <c:majorGridlines/>
        <c:numFmt formatCode="\$#,##0.00_);\(\$#,##0.00\)" sourceLinked="0"/>
        <c:majorTickMark val="out"/>
        <c:minorTickMark val="none"/>
        <c:tickLblPos val="nextTo"/>
        <c:txPr>
          <a:bodyPr rot="0" vert="horz"/>
          <a:lstStyle/>
          <a:p>
            <a:pPr>
              <a:defRPr sz="1200"/>
            </a:pPr>
            <a:endParaRPr lang="en-US"/>
          </a:p>
        </c:txPr>
        <c:crossAx val="419725904"/>
        <c:crosses val="autoZero"/>
        <c:crossBetween val="between"/>
      </c:valAx>
    </c:plotArea>
    <c:legend>
      <c:legendPos val="b"/>
      <c:layout>
        <c:manualLayout>
          <c:xMode val="edge"/>
          <c:yMode val="edge"/>
          <c:x val="4.99998952062446E-2"/>
          <c:y val="0.91069652642107879"/>
          <c:w val="0.88154655994603925"/>
          <c:h val="7.719041536827638E-2"/>
        </c:manualLayout>
      </c:layout>
      <c:overlay val="0"/>
      <c:txPr>
        <a:bodyPr/>
        <a:lstStyle/>
        <a:p>
          <a:pPr>
            <a:defRPr sz="1200" b="0"/>
          </a:pPr>
          <a:endParaRPr lang="en-US"/>
        </a:p>
      </c:txPr>
    </c:legend>
    <c:plotVisOnly val="1"/>
    <c:dispBlanksAs val="gap"/>
    <c:showDLblsOverMax val="0"/>
  </c:chart>
  <c:printSettings>
    <c:headerFooter/>
    <c:pageMargins b="0.750000000000004" l="0.70000000000000095" r="0.70000000000000095" t="0.750000000000004"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rotection>
    <c:chartObject val="0"/>
    <c:data val="0"/>
    <c:formatting val="0"/>
    <c:selection val="0"/>
    <c:userInterface val="0"/>
  </c:protection>
  <c:chart>
    <c:title>
      <c:tx>
        <c:rich>
          <a:bodyPr rot="0" spcFirstLastPara="1" vertOverflow="ellipsis" vert="horz" wrap="square" anchor="ctr" anchorCtr="1"/>
          <a:lstStyle/>
          <a:p>
            <a:pPr>
              <a:defRPr sz="2400" b="0" i="0" u="none" strike="noStrike" kern="1200" spc="0" baseline="0">
                <a:solidFill>
                  <a:sysClr val="windowText" lastClr="000000"/>
                </a:solidFill>
                <a:latin typeface="+mn-lt"/>
                <a:ea typeface="+mn-ea"/>
                <a:cs typeface="+mn-cs"/>
              </a:defRPr>
            </a:pPr>
            <a:r>
              <a:rPr lang="en-US" sz="2400" b="1"/>
              <a:t>Corn Production Input Price Index</a:t>
            </a:r>
          </a:p>
          <a:p>
            <a:pPr>
              <a:defRPr sz="2400"/>
            </a:pPr>
            <a:r>
              <a:rPr lang="en-US" sz="2400"/>
              <a:t>(2000 = base year)</a:t>
            </a:r>
          </a:p>
        </c:rich>
      </c:tx>
      <c:overlay val="0"/>
      <c:spPr>
        <a:noFill/>
        <a:ln>
          <a:noFill/>
        </a:ln>
        <a:effectLst/>
      </c:spPr>
      <c:txPr>
        <a:bodyPr rot="0" spcFirstLastPara="1" vertOverflow="ellipsis" vert="horz" wrap="square" anchor="ctr" anchorCtr="1"/>
        <a:lstStyle/>
        <a:p>
          <a:pPr>
            <a:defRPr sz="24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2279294576643315"/>
          <c:y val="0.16669035839546606"/>
          <c:w val="0.86249625516970874"/>
          <c:h val="0.63620895175713654"/>
        </c:manualLayout>
      </c:layout>
      <c:lineChart>
        <c:grouping val="standard"/>
        <c:varyColors val="0"/>
        <c:ser>
          <c:idx val="1"/>
          <c:order val="0"/>
          <c:tx>
            <c:v>Seed</c:v>
          </c:tx>
          <c:spPr>
            <a:ln w="28575" cap="rnd">
              <a:solidFill>
                <a:schemeClr val="accent2"/>
              </a:solidFill>
              <a:round/>
            </a:ln>
            <a:effectLst/>
          </c:spPr>
          <c:marker>
            <c:symbol val="none"/>
          </c:marker>
          <c:cat>
            <c:numRef>
              <c:f>'Unit Cost of Inputs'!$J$5:$J$27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'Unit Cost of Inputs'!$K$5:$K$27</c:f>
              <c:numCache>
                <c:formatCode>"$"#,##0_);\("$"#,##0\)</c:formatCode>
                <c:ptCount val="23"/>
                <c:pt idx="0">
                  <c:v>100</c:v>
                </c:pt>
                <c:pt idx="1">
                  <c:v>100</c:v>
                </c:pt>
                <c:pt idx="2">
                  <c:v>100</c:v>
                </c:pt>
                <c:pt idx="3">
                  <c:v>106</c:v>
                </c:pt>
                <c:pt idx="4">
                  <c:v>99.999999999999986</c:v>
                </c:pt>
                <c:pt idx="5">
                  <c:v>134</c:v>
                </c:pt>
                <c:pt idx="6">
                  <c:v>150</c:v>
                </c:pt>
                <c:pt idx="7">
                  <c:v>182.1</c:v>
                </c:pt>
                <c:pt idx="8">
                  <c:v>212</c:v>
                </c:pt>
                <c:pt idx="9">
                  <c:v>313</c:v>
                </c:pt>
                <c:pt idx="10">
                  <c:v>344</c:v>
                </c:pt>
                <c:pt idx="11">
                  <c:v>325</c:v>
                </c:pt>
                <c:pt idx="12">
                  <c:v>340</c:v>
                </c:pt>
                <c:pt idx="13">
                  <c:v>364</c:v>
                </c:pt>
                <c:pt idx="14">
                  <c:v>377.99999999999994</c:v>
                </c:pt>
                <c:pt idx="15">
                  <c:v>385.99999999999994</c:v>
                </c:pt>
                <c:pt idx="16">
                  <c:v>370</c:v>
                </c:pt>
                <c:pt idx="17">
                  <c:v>343</c:v>
                </c:pt>
                <c:pt idx="18">
                  <c:v>325.99999999999994</c:v>
                </c:pt>
                <c:pt idx="19">
                  <c:v>320</c:v>
                </c:pt>
                <c:pt idx="20">
                  <c:v>322</c:v>
                </c:pt>
                <c:pt idx="21">
                  <c:v>327</c:v>
                </c:pt>
                <c:pt idx="22">
                  <c:v>356</c:v>
                </c:pt>
              </c:numCache>
            </c:numRef>
          </c:val>
          <c:smooth val="0"/>
          <c:extLst>
            <c:ext xmlns:c16="http://schemas.microsoft.com/office/drawing/2014/chart" uri="{C3380CC4-5D6E-409C-BE32-E72D297353CC}">
              <c16:uniqueId val="{00000000-C514-4ACE-BFB8-2B844E3FA398}"/>
            </c:ext>
          </c:extLst>
        </c:ser>
        <c:ser>
          <c:idx val="2"/>
          <c:order val="1"/>
          <c:tx>
            <c:v>Nitrogen</c:v>
          </c:tx>
          <c:spPr>
            <a:ln w="28575" cap="rnd">
              <a:solidFill>
                <a:schemeClr val="accent3"/>
              </a:solidFill>
              <a:round/>
            </a:ln>
            <a:effectLst/>
          </c:spPr>
          <c:marker>
            <c:symbol val="none"/>
          </c:marker>
          <c:cat>
            <c:numRef>
              <c:f>'Unit Cost of Inputs'!$J$5:$J$27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'Unit Cost of Inputs'!$L$5:$L$27</c:f>
              <c:numCache>
                <c:formatCode>"$"#,##0_);\("$"#,##0\)</c:formatCode>
                <c:ptCount val="23"/>
                <c:pt idx="0">
                  <c:v>100</c:v>
                </c:pt>
                <c:pt idx="1">
                  <c:v>131.25</c:v>
                </c:pt>
                <c:pt idx="2">
                  <c:v>131.25</c:v>
                </c:pt>
                <c:pt idx="3">
                  <c:v>125.00000000000001</c:v>
                </c:pt>
                <c:pt idx="4">
                  <c:v>156.25000000000003</c:v>
                </c:pt>
                <c:pt idx="5">
                  <c:v>187.50000000000003</c:v>
                </c:pt>
                <c:pt idx="6">
                  <c:v>218.75000000000006</c:v>
                </c:pt>
                <c:pt idx="7">
                  <c:v>193.75000000000006</c:v>
                </c:pt>
                <c:pt idx="8">
                  <c:v>287.50000000000011</c:v>
                </c:pt>
                <c:pt idx="9">
                  <c:v>425.00000000000023</c:v>
                </c:pt>
                <c:pt idx="10">
                  <c:v>206.25000000000011</c:v>
                </c:pt>
                <c:pt idx="11">
                  <c:v>318.75000000000017</c:v>
                </c:pt>
                <c:pt idx="12">
                  <c:v>393.75000000000023</c:v>
                </c:pt>
                <c:pt idx="13">
                  <c:v>362.50000000000017</c:v>
                </c:pt>
                <c:pt idx="14">
                  <c:v>275.00000000000017</c:v>
                </c:pt>
                <c:pt idx="15">
                  <c:v>293.75000000000017</c:v>
                </c:pt>
                <c:pt idx="16">
                  <c:v>250.00000000000017</c:v>
                </c:pt>
                <c:pt idx="17">
                  <c:v>193.75000000000011</c:v>
                </c:pt>
                <c:pt idx="18">
                  <c:v>187.50000000000009</c:v>
                </c:pt>
                <c:pt idx="19">
                  <c:v>237.50000000000014</c:v>
                </c:pt>
                <c:pt idx="20">
                  <c:v>212.50000000000014</c:v>
                </c:pt>
                <c:pt idx="21">
                  <c:v>212.50000000000014</c:v>
                </c:pt>
                <c:pt idx="22">
                  <c:v>625.00000000000034</c:v>
                </c:pt>
              </c:numCache>
            </c:numRef>
          </c:val>
          <c:smooth val="0"/>
          <c:extLst>
            <c:ext xmlns:c16="http://schemas.microsoft.com/office/drawing/2014/chart" uri="{C3380CC4-5D6E-409C-BE32-E72D297353CC}">
              <c16:uniqueId val="{00000001-C514-4ACE-BFB8-2B844E3FA398}"/>
            </c:ext>
          </c:extLst>
        </c:ser>
        <c:ser>
          <c:idx val="3"/>
          <c:order val="2"/>
          <c:tx>
            <c:v>Phosphorus</c:v>
          </c:tx>
          <c:spPr>
            <a:ln w="28575" cap="rnd">
              <a:solidFill>
                <a:schemeClr val="accent4"/>
              </a:solidFill>
              <a:round/>
            </a:ln>
            <a:effectLst/>
          </c:spPr>
          <c:marker>
            <c:symbol val="none"/>
          </c:marker>
          <c:cat>
            <c:numRef>
              <c:f>'Unit Cost of Inputs'!$J$5:$J$27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'Unit Cost of Inputs'!$M$5:$M$27</c:f>
              <c:numCache>
                <c:formatCode>"$"#,##0_);\("$"#,##0\)</c:formatCode>
                <c:ptCount val="23"/>
                <c:pt idx="0">
                  <c:v>100</c:v>
                </c:pt>
                <c:pt idx="1">
                  <c:v>100</c:v>
                </c:pt>
                <c:pt idx="2">
                  <c:v>92.592592592592581</c:v>
                </c:pt>
                <c:pt idx="3">
                  <c:v>92.592592592592581</c:v>
                </c:pt>
                <c:pt idx="4">
                  <c:v>103.7037037037037</c:v>
                </c:pt>
                <c:pt idx="5">
                  <c:v>122.22222222222221</c:v>
                </c:pt>
                <c:pt idx="6">
                  <c:v>137.03703703703701</c:v>
                </c:pt>
                <c:pt idx="7">
                  <c:v>137.03703703703701</c:v>
                </c:pt>
                <c:pt idx="8">
                  <c:v>185.18518518518513</c:v>
                </c:pt>
                <c:pt idx="9">
                  <c:v>333.33333333333326</c:v>
                </c:pt>
                <c:pt idx="10">
                  <c:v>140.7407407407407</c:v>
                </c:pt>
                <c:pt idx="11">
                  <c:v>218.51851851851845</c:v>
                </c:pt>
                <c:pt idx="12">
                  <c:v>237.03703703703695</c:v>
                </c:pt>
                <c:pt idx="13">
                  <c:v>177.77777777777771</c:v>
                </c:pt>
                <c:pt idx="14">
                  <c:v>159.25925925925921</c:v>
                </c:pt>
                <c:pt idx="15">
                  <c:v>177.77777777777771</c:v>
                </c:pt>
                <c:pt idx="16">
                  <c:v>166.66666666666663</c:v>
                </c:pt>
                <c:pt idx="17">
                  <c:v>125.9259259259259</c:v>
                </c:pt>
                <c:pt idx="18">
                  <c:v>144.4444444444444</c:v>
                </c:pt>
                <c:pt idx="19">
                  <c:v>155.55555555555551</c:v>
                </c:pt>
                <c:pt idx="20">
                  <c:v>125.92592592592591</c:v>
                </c:pt>
                <c:pt idx="21">
                  <c:v>144.44444444444443</c:v>
                </c:pt>
                <c:pt idx="22">
                  <c:v>229.62962962962959</c:v>
                </c:pt>
              </c:numCache>
            </c:numRef>
          </c:val>
          <c:smooth val="0"/>
          <c:extLst>
            <c:ext xmlns:c16="http://schemas.microsoft.com/office/drawing/2014/chart" uri="{C3380CC4-5D6E-409C-BE32-E72D297353CC}">
              <c16:uniqueId val="{00000002-C514-4ACE-BFB8-2B844E3FA398}"/>
            </c:ext>
          </c:extLst>
        </c:ser>
        <c:ser>
          <c:idx val="4"/>
          <c:order val="3"/>
          <c:tx>
            <c:v>Potash</c:v>
          </c:tx>
          <c:spPr>
            <a:ln w="28575" cap="rnd">
              <a:solidFill>
                <a:schemeClr val="accent5"/>
              </a:solidFill>
              <a:round/>
            </a:ln>
            <a:effectLst/>
          </c:spPr>
          <c:marker>
            <c:symbol val="none"/>
          </c:marker>
          <c:cat>
            <c:numRef>
              <c:f>'Unit Cost of Inputs'!$J$5:$J$27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'Unit Cost of Inputs'!$N$5:$N$27</c:f>
              <c:numCache>
                <c:formatCode>"$"#,##0_);\("$"#,##0\)</c:formatCode>
                <c:ptCount val="23"/>
                <c:pt idx="0">
                  <c:v>100</c:v>
                </c:pt>
                <c:pt idx="1">
                  <c:v>100</c:v>
                </c:pt>
                <c:pt idx="2">
                  <c:v>92.857142857142847</c:v>
                </c:pt>
                <c:pt idx="3">
                  <c:v>85.714285714285694</c:v>
                </c:pt>
                <c:pt idx="4">
                  <c:v>107.14285714285711</c:v>
                </c:pt>
                <c:pt idx="5">
                  <c:v>128.57142857142853</c:v>
                </c:pt>
                <c:pt idx="6">
                  <c:v>164.28571428571425</c:v>
                </c:pt>
                <c:pt idx="7">
                  <c:v>164.28571428571425</c:v>
                </c:pt>
                <c:pt idx="8">
                  <c:v>192.85714285714283</c:v>
                </c:pt>
                <c:pt idx="9">
                  <c:v>514.28571428571422</c:v>
                </c:pt>
                <c:pt idx="10">
                  <c:v>307.14285714285711</c:v>
                </c:pt>
                <c:pt idx="11">
                  <c:v>335.71428571428567</c:v>
                </c:pt>
                <c:pt idx="12">
                  <c:v>392.85714285714289</c:v>
                </c:pt>
                <c:pt idx="13">
                  <c:v>357.14285714285717</c:v>
                </c:pt>
                <c:pt idx="14">
                  <c:v>292.85714285714283</c:v>
                </c:pt>
                <c:pt idx="15">
                  <c:v>292.85714285714283</c:v>
                </c:pt>
                <c:pt idx="16">
                  <c:v>249.99999999999997</c:v>
                </c:pt>
                <c:pt idx="17">
                  <c:v>178.57142857142856</c:v>
                </c:pt>
                <c:pt idx="18">
                  <c:v>192.85714285714286</c:v>
                </c:pt>
                <c:pt idx="19">
                  <c:v>221.42857142857144</c:v>
                </c:pt>
                <c:pt idx="20">
                  <c:v>221.42857142857144</c:v>
                </c:pt>
                <c:pt idx="21">
                  <c:v>214.28571428571428</c:v>
                </c:pt>
                <c:pt idx="22">
                  <c:v>400.00000000000006</c:v>
                </c:pt>
              </c:numCache>
            </c:numRef>
          </c:val>
          <c:smooth val="0"/>
          <c:extLst>
            <c:ext xmlns:c16="http://schemas.microsoft.com/office/drawing/2014/chart" uri="{C3380CC4-5D6E-409C-BE32-E72D297353CC}">
              <c16:uniqueId val="{00000003-C514-4ACE-BFB8-2B844E3FA398}"/>
            </c:ext>
          </c:extLst>
        </c:ser>
        <c:ser>
          <c:idx val="5"/>
          <c:order val="4"/>
          <c:tx>
            <c:v>Diesel Fuel</c:v>
          </c:tx>
          <c:spPr>
            <a:ln w="28575" cap="rnd">
              <a:solidFill>
                <a:schemeClr val="accent6"/>
              </a:solidFill>
              <a:round/>
            </a:ln>
            <a:effectLst/>
          </c:spPr>
          <c:marker>
            <c:symbol val="none"/>
          </c:marker>
          <c:cat>
            <c:numRef>
              <c:f>'Unit Cost of Inputs'!$J$5:$J$27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'Unit Cost of Inputs'!$O$5:$O$27</c:f>
              <c:numCache>
                <c:formatCode>"$"#,##0_);\("$"#,##0\)</c:formatCode>
                <c:ptCount val="23"/>
                <c:pt idx="0">
                  <c:v>100</c:v>
                </c:pt>
                <c:pt idx="1">
                  <c:v>125</c:v>
                </c:pt>
                <c:pt idx="2">
                  <c:v>102.27272727272727</c:v>
                </c:pt>
                <c:pt idx="3">
                  <c:v>119.31818181818181</c:v>
                </c:pt>
                <c:pt idx="4">
                  <c:v>125</c:v>
                </c:pt>
                <c:pt idx="5">
                  <c:v>187.49999999999997</c:v>
                </c:pt>
                <c:pt idx="6">
                  <c:v>250</c:v>
                </c:pt>
                <c:pt idx="7">
                  <c:v>232.95454545454541</c:v>
                </c:pt>
                <c:pt idx="8">
                  <c:v>312.49999999999994</c:v>
                </c:pt>
                <c:pt idx="9">
                  <c:v>284.09090909090901</c:v>
                </c:pt>
                <c:pt idx="10">
                  <c:v>255.6818181818181</c:v>
                </c:pt>
                <c:pt idx="11">
                  <c:v>318.18181818181807</c:v>
                </c:pt>
                <c:pt idx="12">
                  <c:v>369.3181818181817</c:v>
                </c:pt>
                <c:pt idx="13">
                  <c:v>369.3181818181817</c:v>
                </c:pt>
                <c:pt idx="14">
                  <c:v>357.95454545454533</c:v>
                </c:pt>
                <c:pt idx="15">
                  <c:v>306.81818181818176</c:v>
                </c:pt>
                <c:pt idx="16">
                  <c:v>227.27272727272722</c:v>
                </c:pt>
                <c:pt idx="17">
                  <c:v>282.95454545454544</c:v>
                </c:pt>
                <c:pt idx="18">
                  <c:v>301.13636363636357</c:v>
                </c:pt>
                <c:pt idx="19">
                  <c:v>281.81818181818176</c:v>
                </c:pt>
                <c:pt idx="20">
                  <c:v>287.49999999999989</c:v>
                </c:pt>
                <c:pt idx="21">
                  <c:v>229.54545454545448</c:v>
                </c:pt>
                <c:pt idx="22">
                  <c:v>454.54545454545439</c:v>
                </c:pt>
              </c:numCache>
            </c:numRef>
          </c:val>
          <c:smooth val="0"/>
          <c:extLst>
            <c:ext xmlns:c16="http://schemas.microsoft.com/office/drawing/2014/chart" uri="{C3380CC4-5D6E-409C-BE32-E72D297353CC}">
              <c16:uniqueId val="{00000004-C514-4ACE-BFB8-2B844E3FA398}"/>
            </c:ext>
          </c:extLst>
        </c:ser>
        <c:ser>
          <c:idx val="6"/>
          <c:order val="5"/>
          <c:tx>
            <c:v>LP Gas</c:v>
          </c:tx>
          <c:spPr>
            <a:ln w="28575" cap="rnd">
              <a:solidFill>
                <a:schemeClr val="accent1">
                  <a:lumMod val="60000"/>
                </a:schemeClr>
              </a:solidFill>
              <a:round/>
            </a:ln>
            <a:effectLst/>
          </c:spPr>
          <c:marker>
            <c:symbol val="none"/>
          </c:marker>
          <c:cat>
            <c:numRef>
              <c:f>'Unit Cost of Inputs'!$J$5:$J$27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'Unit Cost of Inputs'!$P$5:$P$27</c:f>
              <c:numCache>
                <c:formatCode>"$"#,##0_);\("$"#,##0\)</c:formatCode>
                <c:ptCount val="23"/>
                <c:pt idx="0">
                  <c:v>100</c:v>
                </c:pt>
                <c:pt idx="1">
                  <c:v>175.43859649122808</c:v>
                </c:pt>
                <c:pt idx="2">
                  <c:v>149.12280701754386</c:v>
                </c:pt>
                <c:pt idx="3">
                  <c:v>149.12280701754386</c:v>
                </c:pt>
                <c:pt idx="4">
                  <c:v>175.43859649122808</c:v>
                </c:pt>
                <c:pt idx="5">
                  <c:v>201.75438596491227</c:v>
                </c:pt>
                <c:pt idx="6">
                  <c:v>245.61403508771932</c:v>
                </c:pt>
                <c:pt idx="7">
                  <c:v>254.38596491228074</c:v>
                </c:pt>
                <c:pt idx="8">
                  <c:v>307.01754385964915</c:v>
                </c:pt>
                <c:pt idx="9">
                  <c:v>333.33333333333331</c:v>
                </c:pt>
                <c:pt idx="10">
                  <c:v>298.24561403508773</c:v>
                </c:pt>
                <c:pt idx="11">
                  <c:v>421.0526315789474</c:v>
                </c:pt>
                <c:pt idx="12">
                  <c:v>280.70175438596499</c:v>
                </c:pt>
                <c:pt idx="13">
                  <c:v>280.70175438596499</c:v>
                </c:pt>
                <c:pt idx="14">
                  <c:v>307.01754385964921</c:v>
                </c:pt>
                <c:pt idx="15">
                  <c:v>280.70175438596499</c:v>
                </c:pt>
                <c:pt idx="16">
                  <c:v>192.98245614035093</c:v>
                </c:pt>
                <c:pt idx="17">
                  <c:v>166.66666666666669</c:v>
                </c:pt>
                <c:pt idx="18">
                  <c:v>263.15789473684214</c:v>
                </c:pt>
                <c:pt idx="19">
                  <c:v>242.10526315789474</c:v>
                </c:pt>
                <c:pt idx="20">
                  <c:v>196.49122807017548</c:v>
                </c:pt>
                <c:pt idx="21">
                  <c:v>228.07017543859652</c:v>
                </c:pt>
                <c:pt idx="22">
                  <c:v>368.42105263157902</c:v>
                </c:pt>
              </c:numCache>
            </c:numRef>
          </c:val>
          <c:smooth val="0"/>
          <c:extLst>
            <c:ext xmlns:c16="http://schemas.microsoft.com/office/drawing/2014/chart" uri="{C3380CC4-5D6E-409C-BE32-E72D297353CC}">
              <c16:uniqueId val="{00000005-C514-4ACE-BFB8-2B844E3FA398}"/>
            </c:ext>
          </c:extLst>
        </c:ser>
        <c:ser>
          <c:idx val="7"/>
          <c:order val="6"/>
          <c:tx>
            <c:v>Cropland Rent</c:v>
          </c:tx>
          <c:spPr>
            <a:ln w="28575" cap="rnd">
              <a:solidFill>
                <a:schemeClr val="accent2">
                  <a:lumMod val="60000"/>
                </a:schemeClr>
              </a:solidFill>
              <a:round/>
            </a:ln>
            <a:effectLst/>
          </c:spPr>
          <c:marker>
            <c:symbol val="none"/>
          </c:marker>
          <c:cat>
            <c:numRef>
              <c:f>'Unit Cost of Inputs'!$J$5:$J$27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'Unit Cost of Inputs'!$Q$5:$Q$27</c:f>
              <c:numCache>
                <c:formatCode>"$"#,##0_);\("$"#,##0\)</c:formatCode>
                <c:ptCount val="23"/>
                <c:pt idx="0">
                  <c:v>100</c:v>
                </c:pt>
                <c:pt idx="1">
                  <c:v>101.66666666666666</c:v>
                </c:pt>
                <c:pt idx="2">
                  <c:v>103.33333333333333</c:v>
                </c:pt>
                <c:pt idx="3">
                  <c:v>106.66666666666666</c:v>
                </c:pt>
                <c:pt idx="4">
                  <c:v>109.16666666666666</c:v>
                </c:pt>
                <c:pt idx="5">
                  <c:v>112.5</c:v>
                </c:pt>
                <c:pt idx="6">
                  <c:v>114.16666666666667</c:v>
                </c:pt>
                <c:pt idx="7">
                  <c:v>125</c:v>
                </c:pt>
                <c:pt idx="8">
                  <c:v>146.66666666666666</c:v>
                </c:pt>
                <c:pt idx="9">
                  <c:v>152.5</c:v>
                </c:pt>
                <c:pt idx="10">
                  <c:v>136.66666666666666</c:v>
                </c:pt>
                <c:pt idx="11">
                  <c:v>178.33333333333331</c:v>
                </c:pt>
                <c:pt idx="12">
                  <c:v>209.99999999999997</c:v>
                </c:pt>
                <c:pt idx="13">
                  <c:v>224.99999999999997</c:v>
                </c:pt>
                <c:pt idx="14">
                  <c:v>216.66666666666663</c:v>
                </c:pt>
                <c:pt idx="15">
                  <c:v>204.99999999999997</c:v>
                </c:pt>
                <c:pt idx="16">
                  <c:v>191.66666666666663</c:v>
                </c:pt>
                <c:pt idx="17">
                  <c:v>182.49999999999997</c:v>
                </c:pt>
                <c:pt idx="18">
                  <c:v>184.99999999999997</c:v>
                </c:pt>
                <c:pt idx="19">
                  <c:v>182.49999999999997</c:v>
                </c:pt>
                <c:pt idx="20">
                  <c:v>184.99999999999997</c:v>
                </c:pt>
                <c:pt idx="21">
                  <c:v>193.33333333333331</c:v>
                </c:pt>
                <c:pt idx="22">
                  <c:v>213.33333333333331</c:v>
                </c:pt>
              </c:numCache>
            </c:numRef>
          </c:val>
          <c:smooth val="0"/>
          <c:extLst>
            <c:ext xmlns:c16="http://schemas.microsoft.com/office/drawing/2014/chart" uri="{C3380CC4-5D6E-409C-BE32-E72D297353CC}">
              <c16:uniqueId val="{00000006-C514-4ACE-BFB8-2B844E3FA398}"/>
            </c:ext>
          </c:extLst>
        </c:ser>
        <c:dLbls>
          <c:showLegendKey val="0"/>
          <c:showVal val="0"/>
          <c:showCatName val="0"/>
          <c:showSerName val="0"/>
          <c:showPercent val="0"/>
          <c:showBubbleSize val="0"/>
        </c:dLbls>
        <c:smooth val="0"/>
        <c:axId val="419725512"/>
        <c:axId val="419728648"/>
      </c:lineChart>
      <c:catAx>
        <c:axId val="419725512"/>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crossAx val="419728648"/>
        <c:crosses val="autoZero"/>
        <c:auto val="1"/>
        <c:lblAlgn val="ctr"/>
        <c:lblOffset val="100"/>
        <c:noMultiLvlLbl val="0"/>
      </c:catAx>
      <c:valAx>
        <c:axId val="419728648"/>
        <c:scaling>
          <c:orientation val="minMax"/>
        </c:scaling>
        <c:delete val="0"/>
        <c:axPos val="l"/>
        <c:majorGridlines>
          <c:spPr>
            <a:ln w="9525" cap="flat" cmpd="sng" algn="ctr">
              <a:solidFill>
                <a:schemeClr val="bg1">
                  <a:lumMod val="50000"/>
                </a:schemeClr>
              </a:solidFill>
              <a:round/>
            </a:ln>
            <a:effectLst/>
          </c:spPr>
        </c:majorGridlines>
        <c:title>
          <c:tx>
            <c:rich>
              <a:bodyPr rot="-540000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r>
                  <a:rPr lang="en-US" b="1"/>
                  <a:t>Price Index</a:t>
                </a:r>
              </a:p>
            </c:rich>
          </c:tx>
          <c:layout>
            <c:manualLayout>
              <c:xMode val="edge"/>
              <c:yMode val="edge"/>
              <c:x val="1.0698762955533266E-2"/>
              <c:y val="0.36787438738299305"/>
            </c:manualLayout>
          </c:layout>
          <c:overlay val="0"/>
          <c:spPr>
            <a:noFill/>
            <a:ln>
              <a:noFill/>
            </a:ln>
            <a:effectLst/>
          </c:spPr>
          <c:txPr>
            <a:bodyPr rot="-540000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en-US"/>
          </a:p>
        </c:txPr>
        <c:crossAx val="419725512"/>
        <c:crosses val="autoZero"/>
        <c:crossBetween val="between"/>
      </c:val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800">
          <a:solidFill>
            <a:sysClr val="windowText" lastClr="000000"/>
          </a:solidFill>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rotection>
    <c:chartObject val="0"/>
    <c:data val="0"/>
    <c:formatting val="0"/>
    <c:selection val="0"/>
    <c:userInterface val="0"/>
  </c:protection>
  <c:chart>
    <c:autoTitleDeleted val="0"/>
    <c:plotArea>
      <c:layout/>
      <c:barChart>
        <c:barDir val="col"/>
        <c:grouping val="clustered"/>
        <c:varyColors val="0"/>
        <c:dLbls>
          <c:showLegendKey val="0"/>
          <c:showVal val="0"/>
          <c:showCatName val="0"/>
          <c:showSerName val="0"/>
          <c:showPercent val="0"/>
          <c:showBubbleSize val="0"/>
        </c:dLbls>
        <c:gapWidth val="150"/>
        <c:axId val="419729824"/>
        <c:axId val="421390688"/>
      </c:barChart>
      <c:catAx>
        <c:axId val="419729824"/>
        <c:scaling>
          <c:orientation val="minMax"/>
        </c:scaling>
        <c:delete val="0"/>
        <c:axPos val="b"/>
        <c:majorTickMark val="out"/>
        <c:minorTickMark val="none"/>
        <c:tickLblPos val="nextTo"/>
        <c:crossAx val="421390688"/>
        <c:crosses val="autoZero"/>
        <c:auto val="1"/>
        <c:lblAlgn val="ctr"/>
        <c:lblOffset val="100"/>
        <c:noMultiLvlLbl val="0"/>
      </c:catAx>
      <c:valAx>
        <c:axId val="421390688"/>
        <c:scaling>
          <c:orientation val="minMax"/>
        </c:scaling>
        <c:delete val="0"/>
        <c:axPos val="l"/>
        <c:majorGridlines/>
        <c:majorTickMark val="out"/>
        <c:minorTickMark val="none"/>
        <c:tickLblPos val="nextTo"/>
        <c:crossAx val="419729824"/>
        <c:crosses val="autoZero"/>
        <c:crossBetween val="between"/>
      </c:valAx>
    </c:plotArea>
    <c:legend>
      <c:legendPos val="r"/>
      <c:overlay val="0"/>
    </c:legend>
    <c:plotVisOnly val="1"/>
    <c:dispBlanksAs val="gap"/>
    <c:showDLblsOverMax val="0"/>
  </c:chart>
  <c:spPr>
    <a:ln>
      <a:noFill/>
    </a:ln>
  </c:spPr>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rPr>
              <a:t>Tenant Farmer Production Costs</a:t>
            </a:r>
          </a:p>
          <a:p>
            <a:pPr>
              <a:defRPr sz="1000" b="0" i="0" u="none" strike="noStrike" baseline="0">
                <a:solidFill>
                  <a:srgbClr val="000000"/>
                </a:solidFill>
                <a:latin typeface="Calibri"/>
                <a:ea typeface="Calibri"/>
                <a:cs typeface="Calibri"/>
              </a:defRPr>
            </a:pPr>
            <a:r>
              <a:rPr lang="en-US" sz="1700" b="0" i="0" u="none" strike="noStrike" baseline="0">
                <a:solidFill>
                  <a:srgbClr val="000000"/>
                </a:solidFill>
                <a:latin typeface="Calibri"/>
              </a:rPr>
              <a:t>(cost per bushel)</a:t>
            </a:r>
            <a:endParaRPr lang="en-US" sz="1700"/>
          </a:p>
        </c:rich>
      </c:tx>
      <c:layout>
        <c:manualLayout>
          <c:xMode val="edge"/>
          <c:yMode val="edge"/>
          <c:x val="0.23027748163366099"/>
          <c:y val="2.68254749908916E-2"/>
        </c:manualLayout>
      </c:layout>
      <c:overlay val="0"/>
    </c:title>
    <c:autoTitleDeleted val="0"/>
    <c:plotArea>
      <c:layout>
        <c:manualLayout>
          <c:layoutTarget val="inner"/>
          <c:xMode val="edge"/>
          <c:yMode val="edge"/>
          <c:x val="0.202768604108061"/>
          <c:y val="0.17397340809866199"/>
          <c:w val="0.78189011969102795"/>
          <c:h val="0.48396848367248801"/>
        </c:manualLayout>
      </c:layout>
      <c:barChart>
        <c:barDir val="col"/>
        <c:grouping val="stacked"/>
        <c:varyColors val="0"/>
        <c:ser>
          <c:idx val="9"/>
          <c:order val="0"/>
          <c:tx>
            <c:v>Land</c:v>
          </c:tx>
          <c:invertIfNegative val="0"/>
          <c:cat>
            <c:numRef>
              <c:f>'Production Costs'!$A$5:$A$27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Costs'!$N$5:$N$27</c:f>
              <c:numCache>
                <c:formatCode>_("$"* #,##0.00_);_("$"* \(#,##0.00\);_("$"* "-"_);_(@_)</c:formatCode>
                <c:ptCount val="23"/>
                <c:pt idx="0">
                  <c:v>0.83333333333333337</c:v>
                </c:pt>
                <c:pt idx="1">
                  <c:v>0.83561643835616439</c:v>
                </c:pt>
                <c:pt idx="2">
                  <c:v>0.76073619631901845</c:v>
                </c:pt>
                <c:pt idx="3">
                  <c:v>0.8152866242038217</c:v>
                </c:pt>
                <c:pt idx="4">
                  <c:v>0.72375690607734811</c:v>
                </c:pt>
                <c:pt idx="5">
                  <c:v>0.78034682080924855</c:v>
                </c:pt>
                <c:pt idx="6">
                  <c:v>0.81325301204819278</c:v>
                </c:pt>
                <c:pt idx="7">
                  <c:v>0.86549707602339176</c:v>
                </c:pt>
                <c:pt idx="8">
                  <c:v>1.0292397660818713</c:v>
                </c:pt>
                <c:pt idx="9">
                  <c:v>1.0054945054945055</c:v>
                </c:pt>
                <c:pt idx="10">
                  <c:v>1.1151515151515152</c:v>
                </c:pt>
                <c:pt idx="11">
                  <c:v>1.2441860465116279</c:v>
                </c:pt>
                <c:pt idx="12">
                  <c:v>1.8394160583941606</c:v>
                </c:pt>
                <c:pt idx="13">
                  <c:v>1.6463414634146341</c:v>
                </c:pt>
                <c:pt idx="14">
                  <c:v>1.4606741573033708</c:v>
                </c:pt>
                <c:pt idx="15">
                  <c:v>1.28125</c:v>
                </c:pt>
                <c:pt idx="16">
                  <c:v>1.1330049261083743</c:v>
                </c:pt>
                <c:pt idx="17">
                  <c:v>1.0841584158415842</c:v>
                </c:pt>
                <c:pt idx="18">
                  <c:v>1.1326530612244898</c:v>
                </c:pt>
                <c:pt idx="19">
                  <c:v>1.106060606060606</c:v>
                </c:pt>
                <c:pt idx="20">
                  <c:v>1.2542372881355932</c:v>
                </c:pt>
                <c:pt idx="21">
                  <c:v>1.1372549019607843</c:v>
                </c:pt>
                <c:pt idx="22">
                  <c:v>1.28</c:v>
                </c:pt>
              </c:numCache>
            </c:numRef>
          </c:val>
          <c:extLst>
            <c:ext xmlns:c16="http://schemas.microsoft.com/office/drawing/2014/chart" uri="{C3380CC4-5D6E-409C-BE32-E72D297353CC}">
              <c16:uniqueId val="{00000000-1D85-4A23-9A55-441143303965}"/>
            </c:ext>
          </c:extLst>
        </c:ser>
        <c:ser>
          <c:idx val="8"/>
          <c:order val="1"/>
          <c:tx>
            <c:v>Machinery Ownership</c:v>
          </c:tx>
          <c:invertIfNegative val="0"/>
          <c:cat>
            <c:numRef>
              <c:f>'Production Costs'!$A$5:$A$27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Costs'!$L$5:$L$27</c:f>
              <c:numCache>
                <c:formatCode>_("$"* #,##0.00_);_("$"* \(#,##0.00\);_("$"* "-"_);_(@_)</c:formatCode>
                <c:ptCount val="23"/>
                <c:pt idx="0">
                  <c:v>0.25187500000000002</c:v>
                </c:pt>
                <c:pt idx="1">
                  <c:v>0.24842465753424658</c:v>
                </c:pt>
                <c:pt idx="2">
                  <c:v>0.221840490797546</c:v>
                </c:pt>
                <c:pt idx="3">
                  <c:v>0.23331210191082805</c:v>
                </c:pt>
                <c:pt idx="4">
                  <c:v>0.2005524861878453</c:v>
                </c:pt>
                <c:pt idx="5">
                  <c:v>0.23514450867052022</c:v>
                </c:pt>
                <c:pt idx="6">
                  <c:v>0.27018072289156625</c:v>
                </c:pt>
                <c:pt idx="7">
                  <c:v>0.24421052631578946</c:v>
                </c:pt>
                <c:pt idx="8">
                  <c:v>0.27877192982456139</c:v>
                </c:pt>
                <c:pt idx="9">
                  <c:v>0.27593406593406594</c:v>
                </c:pt>
                <c:pt idx="10">
                  <c:v>0.36666666666666664</c:v>
                </c:pt>
                <c:pt idx="11">
                  <c:v>0.42069767441860467</c:v>
                </c:pt>
                <c:pt idx="12">
                  <c:v>0.54394160583941598</c:v>
                </c:pt>
                <c:pt idx="13">
                  <c:v>0.48912195121951219</c:v>
                </c:pt>
                <c:pt idx="14">
                  <c:v>0.46112359550561799</c:v>
                </c:pt>
                <c:pt idx="15">
                  <c:v>0.43312499999999998</c:v>
                </c:pt>
                <c:pt idx="16">
                  <c:v>0.37913300492610835</c:v>
                </c:pt>
                <c:pt idx="17">
                  <c:v>0.37772277227722773</c:v>
                </c:pt>
                <c:pt idx="18">
                  <c:v>0.38724489795918371</c:v>
                </c:pt>
                <c:pt idx="19">
                  <c:v>0.38333333333333336</c:v>
                </c:pt>
                <c:pt idx="20">
                  <c:v>0.42711864406779659</c:v>
                </c:pt>
                <c:pt idx="21">
                  <c:v>0.40235294117647058</c:v>
                </c:pt>
                <c:pt idx="22">
                  <c:v>0.45779999999999998</c:v>
                </c:pt>
              </c:numCache>
            </c:numRef>
          </c:val>
          <c:extLst>
            <c:ext xmlns:c16="http://schemas.microsoft.com/office/drawing/2014/chart" uri="{C3380CC4-5D6E-409C-BE32-E72D297353CC}">
              <c16:uniqueId val="{00000001-1D85-4A23-9A55-441143303965}"/>
            </c:ext>
          </c:extLst>
        </c:ser>
        <c:ser>
          <c:idx val="6"/>
          <c:order val="2"/>
          <c:tx>
            <c:v>Labor</c:v>
          </c:tx>
          <c:invertIfNegative val="0"/>
          <c:cat>
            <c:numRef>
              <c:f>'Production Costs'!$A$5:$A$27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Costs'!$I$5:$I$27</c:f>
              <c:numCache>
                <c:formatCode>_("$"* #,##0.00_);_("$"* \(#,##0.00\);_("$"* "-"_);_(@_)</c:formatCode>
                <c:ptCount val="23"/>
                <c:pt idx="0">
                  <c:v>0.1388888888888889</c:v>
                </c:pt>
                <c:pt idx="1">
                  <c:v>0.14383561643835616</c:v>
                </c:pt>
                <c:pt idx="2">
                  <c:v>0.12883435582822086</c:v>
                </c:pt>
                <c:pt idx="3">
                  <c:v>0.1464968152866242</c:v>
                </c:pt>
                <c:pt idx="4">
                  <c:v>0.13812154696132597</c:v>
                </c:pt>
                <c:pt idx="5">
                  <c:v>0.14450867052023122</c:v>
                </c:pt>
                <c:pt idx="6">
                  <c:v>0.16265060240963855</c:v>
                </c:pt>
                <c:pt idx="7">
                  <c:v>0.16959064327485379</c:v>
                </c:pt>
                <c:pt idx="8">
                  <c:v>0.16959064327485379</c:v>
                </c:pt>
                <c:pt idx="9">
                  <c:v>0.15934065934065933</c:v>
                </c:pt>
                <c:pt idx="10">
                  <c:v>0.17575757575757575</c:v>
                </c:pt>
                <c:pt idx="11">
                  <c:v>0.16860465116279069</c:v>
                </c:pt>
                <c:pt idx="12">
                  <c:v>0.21897810218978103</c:v>
                </c:pt>
                <c:pt idx="13">
                  <c:v>0.1951219512195122</c:v>
                </c:pt>
                <c:pt idx="14">
                  <c:v>0.19101123595505617</c:v>
                </c:pt>
                <c:pt idx="15">
                  <c:v>0.17708333333333334</c:v>
                </c:pt>
                <c:pt idx="16">
                  <c:v>0.16748768472906403</c:v>
                </c:pt>
                <c:pt idx="17">
                  <c:v>0.16831683168316833</c:v>
                </c:pt>
                <c:pt idx="18">
                  <c:v>0.18367346938775511</c:v>
                </c:pt>
                <c:pt idx="19">
                  <c:v>0.18181818181818182</c:v>
                </c:pt>
                <c:pt idx="20">
                  <c:v>0.21468926553672316</c:v>
                </c:pt>
                <c:pt idx="21">
                  <c:v>0.19117647058823528</c:v>
                </c:pt>
                <c:pt idx="22">
                  <c:v>0.215</c:v>
                </c:pt>
              </c:numCache>
            </c:numRef>
          </c:val>
          <c:extLst>
            <c:ext xmlns:c16="http://schemas.microsoft.com/office/drawing/2014/chart" uri="{C3380CC4-5D6E-409C-BE32-E72D297353CC}">
              <c16:uniqueId val="{00000002-1D85-4A23-9A55-441143303965}"/>
            </c:ext>
          </c:extLst>
        </c:ser>
        <c:ser>
          <c:idx val="0"/>
          <c:order val="3"/>
          <c:tx>
            <c:v>Seed</c:v>
          </c:tx>
          <c:invertIfNegative val="0"/>
          <c:cat>
            <c:numRef>
              <c:f>'Production Costs'!$A$5:$A$27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Costs'!$C$5:$C$27</c:f>
              <c:numCache>
                <c:formatCode>_("$"* #,##0.00_);_("$"* \(#,##0.00\);_("$"* "-"_);_(@_)</c:formatCode>
                <c:ptCount val="23"/>
                <c:pt idx="0">
                  <c:v>0.20833333333333334</c:v>
                </c:pt>
                <c:pt idx="1">
                  <c:v>0.20547945205479451</c:v>
                </c:pt>
                <c:pt idx="2">
                  <c:v>0.18404907975460122</c:v>
                </c:pt>
                <c:pt idx="3">
                  <c:v>0.20382165605095542</c:v>
                </c:pt>
                <c:pt idx="4">
                  <c:v>0.16574585635359115</c:v>
                </c:pt>
                <c:pt idx="5">
                  <c:v>0.23121387283236994</c:v>
                </c:pt>
                <c:pt idx="6">
                  <c:v>0.27108433734939757</c:v>
                </c:pt>
                <c:pt idx="7">
                  <c:v>0.3742690058479532</c:v>
                </c:pt>
                <c:pt idx="8">
                  <c:v>0.43274853801169588</c:v>
                </c:pt>
                <c:pt idx="9">
                  <c:v>0.60439560439560436</c:v>
                </c:pt>
                <c:pt idx="10">
                  <c:v>0.61212121212121207</c:v>
                </c:pt>
                <c:pt idx="11">
                  <c:v>0.56976744186046513</c:v>
                </c:pt>
                <c:pt idx="12">
                  <c:v>0.74452554744525545</c:v>
                </c:pt>
                <c:pt idx="13">
                  <c:v>0.66463414634146345</c:v>
                </c:pt>
                <c:pt idx="14">
                  <c:v>0.6404494382022472</c:v>
                </c:pt>
                <c:pt idx="15">
                  <c:v>0.60416666666666663</c:v>
                </c:pt>
                <c:pt idx="16">
                  <c:v>0.54679802955665024</c:v>
                </c:pt>
                <c:pt idx="17">
                  <c:v>0.50990099009900991</c:v>
                </c:pt>
                <c:pt idx="18">
                  <c:v>0.5</c:v>
                </c:pt>
                <c:pt idx="19">
                  <c:v>0.48484848484848486</c:v>
                </c:pt>
                <c:pt idx="20">
                  <c:v>0.54802259887005644</c:v>
                </c:pt>
                <c:pt idx="21">
                  <c:v>0.48039215686274511</c:v>
                </c:pt>
                <c:pt idx="22">
                  <c:v>0.53500000000000003</c:v>
                </c:pt>
              </c:numCache>
            </c:numRef>
          </c:val>
          <c:extLst>
            <c:ext xmlns:c16="http://schemas.microsoft.com/office/drawing/2014/chart" uri="{C3380CC4-5D6E-409C-BE32-E72D297353CC}">
              <c16:uniqueId val="{00000003-1D85-4A23-9A55-441143303965}"/>
            </c:ext>
          </c:extLst>
        </c:ser>
        <c:ser>
          <c:idx val="1"/>
          <c:order val="4"/>
          <c:tx>
            <c:v>Fertilizer &amp; Lime</c:v>
          </c:tx>
          <c:invertIfNegative val="0"/>
          <c:cat>
            <c:numRef>
              <c:f>'Production Costs'!$A$5:$A$27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Costs'!$D$5:$D$27</c:f>
              <c:numCache>
                <c:formatCode>_("$"* #,##0.00_);_("$"* \(#,##0.00\);_("$"* "-"_);_(@_)</c:formatCode>
                <c:ptCount val="23"/>
                <c:pt idx="0">
                  <c:v>0.35416666666666669</c:v>
                </c:pt>
                <c:pt idx="1">
                  <c:v>0.38356164383561642</c:v>
                </c:pt>
                <c:pt idx="2">
                  <c:v>0.34969325153374231</c:v>
                </c:pt>
                <c:pt idx="3">
                  <c:v>0.35668789808917195</c:v>
                </c:pt>
                <c:pt idx="4">
                  <c:v>0.37016574585635359</c:v>
                </c:pt>
                <c:pt idx="5">
                  <c:v>0.45086705202312138</c:v>
                </c:pt>
                <c:pt idx="6">
                  <c:v>0.4759036144578313</c:v>
                </c:pt>
                <c:pt idx="7">
                  <c:v>0.50877192982456143</c:v>
                </c:pt>
                <c:pt idx="8">
                  <c:v>0.65497076023391809</c:v>
                </c:pt>
                <c:pt idx="9">
                  <c:v>0.98901098901098905</c:v>
                </c:pt>
                <c:pt idx="10">
                  <c:v>0.58181818181818179</c:v>
                </c:pt>
                <c:pt idx="11">
                  <c:v>0.81395348837209303</c:v>
                </c:pt>
                <c:pt idx="12">
                  <c:v>1.1532846715328466</c:v>
                </c:pt>
                <c:pt idx="13">
                  <c:v>0.8597560975609756</c:v>
                </c:pt>
                <c:pt idx="14">
                  <c:v>0.6685393258426966</c:v>
                </c:pt>
                <c:pt idx="15">
                  <c:v>0.66145833333333337</c:v>
                </c:pt>
                <c:pt idx="16">
                  <c:v>0.52216748768472909</c:v>
                </c:pt>
                <c:pt idx="17">
                  <c:v>0.40594059405940597</c:v>
                </c:pt>
                <c:pt idx="18">
                  <c:v>0.41836734693877553</c:v>
                </c:pt>
                <c:pt idx="19">
                  <c:v>0.51515151515151514</c:v>
                </c:pt>
                <c:pt idx="20">
                  <c:v>0.57062146892655363</c:v>
                </c:pt>
                <c:pt idx="21">
                  <c:v>0.55392156862745101</c:v>
                </c:pt>
                <c:pt idx="22">
                  <c:v>1.06</c:v>
                </c:pt>
              </c:numCache>
            </c:numRef>
          </c:val>
          <c:extLst>
            <c:ext xmlns:c16="http://schemas.microsoft.com/office/drawing/2014/chart" uri="{C3380CC4-5D6E-409C-BE32-E72D297353CC}">
              <c16:uniqueId val="{00000004-1D85-4A23-9A55-441143303965}"/>
            </c:ext>
          </c:extLst>
        </c:ser>
        <c:ser>
          <c:idx val="2"/>
          <c:order val="5"/>
          <c:tx>
            <c:v>Herbicides</c:v>
          </c:tx>
          <c:invertIfNegative val="0"/>
          <c:cat>
            <c:numRef>
              <c:f>'Production Costs'!$A$5:$A$27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Costs'!$E$5:$E$27</c:f>
              <c:numCache>
                <c:formatCode>_("$"* #,##0.00_);_("$"* \(#,##0.00\);_("$"* "-"_);_(@_)</c:formatCode>
                <c:ptCount val="23"/>
                <c:pt idx="0">
                  <c:v>0.20833333333333334</c:v>
                </c:pt>
                <c:pt idx="1">
                  <c:v>0.20547945205479451</c:v>
                </c:pt>
                <c:pt idx="2">
                  <c:v>0.19018404907975461</c:v>
                </c:pt>
                <c:pt idx="3">
                  <c:v>0.19108280254777071</c:v>
                </c:pt>
                <c:pt idx="4">
                  <c:v>0.17679558011049723</c:v>
                </c:pt>
                <c:pt idx="5">
                  <c:v>0.18497109826589594</c:v>
                </c:pt>
                <c:pt idx="6">
                  <c:v>0.19277108433734941</c:v>
                </c:pt>
                <c:pt idx="7">
                  <c:v>0.14035087719298245</c:v>
                </c:pt>
                <c:pt idx="8">
                  <c:v>0.14619883040935672</c:v>
                </c:pt>
                <c:pt idx="9">
                  <c:v>0.2087912087912088</c:v>
                </c:pt>
                <c:pt idx="10">
                  <c:v>0.15151515151515152</c:v>
                </c:pt>
                <c:pt idx="11">
                  <c:v>0.14534883720930233</c:v>
                </c:pt>
                <c:pt idx="12">
                  <c:v>0.145985401459854</c:v>
                </c:pt>
                <c:pt idx="13">
                  <c:v>0.1524390243902439</c:v>
                </c:pt>
                <c:pt idx="14">
                  <c:v>0.11235955056179775</c:v>
                </c:pt>
                <c:pt idx="15">
                  <c:v>0.13541666666666666</c:v>
                </c:pt>
                <c:pt idx="16">
                  <c:v>0.18719211822660098</c:v>
                </c:pt>
                <c:pt idx="17">
                  <c:v>0.18811881188118812</c:v>
                </c:pt>
                <c:pt idx="18">
                  <c:v>0.1683673469387755</c:v>
                </c:pt>
                <c:pt idx="19">
                  <c:v>0.24242424242424243</c:v>
                </c:pt>
                <c:pt idx="20">
                  <c:v>0.22598870056497175</c:v>
                </c:pt>
                <c:pt idx="21">
                  <c:v>0.19607843137254902</c:v>
                </c:pt>
                <c:pt idx="22">
                  <c:v>0.2</c:v>
                </c:pt>
              </c:numCache>
            </c:numRef>
          </c:val>
          <c:extLst>
            <c:ext xmlns:c16="http://schemas.microsoft.com/office/drawing/2014/chart" uri="{C3380CC4-5D6E-409C-BE32-E72D297353CC}">
              <c16:uniqueId val="{00000005-1D85-4A23-9A55-441143303965}"/>
            </c:ext>
          </c:extLst>
        </c:ser>
        <c:ser>
          <c:idx val="3"/>
          <c:order val="6"/>
          <c:tx>
            <c:v>Insurance</c:v>
          </c:tx>
          <c:invertIfNegative val="0"/>
          <c:cat>
            <c:numRef>
              <c:f>'Production Costs'!$A$5:$A$27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Costs'!$F$5:$F$27</c:f>
              <c:numCache>
                <c:formatCode>_("$"* #,##0.00_);_("$"* \(#,##0.00\);_("$"* "-"_);_(@_)</c:formatCode>
                <c:ptCount val="23"/>
                <c:pt idx="0">
                  <c:v>4.1666666666666664E-2</c:v>
                </c:pt>
                <c:pt idx="1">
                  <c:v>3.4246575342465752E-2</c:v>
                </c:pt>
                <c:pt idx="2">
                  <c:v>3.6809815950920248E-2</c:v>
                </c:pt>
                <c:pt idx="3">
                  <c:v>3.8216560509554139E-2</c:v>
                </c:pt>
                <c:pt idx="4">
                  <c:v>3.8674033149171269E-2</c:v>
                </c:pt>
                <c:pt idx="5">
                  <c:v>4.046242774566474E-2</c:v>
                </c:pt>
                <c:pt idx="6">
                  <c:v>4.2168674698795178E-2</c:v>
                </c:pt>
                <c:pt idx="7">
                  <c:v>5.2631578947368418E-2</c:v>
                </c:pt>
                <c:pt idx="8">
                  <c:v>8.771929824561403E-2</c:v>
                </c:pt>
                <c:pt idx="9">
                  <c:v>0.12637362637362637</c:v>
                </c:pt>
                <c:pt idx="10">
                  <c:v>0.10303030303030303</c:v>
                </c:pt>
                <c:pt idx="11">
                  <c:v>9.8837209302325577E-2</c:v>
                </c:pt>
                <c:pt idx="12">
                  <c:v>0.16788321167883211</c:v>
                </c:pt>
                <c:pt idx="13">
                  <c:v>0.1524390243902439</c:v>
                </c:pt>
                <c:pt idx="14">
                  <c:v>0.1404494382022472</c:v>
                </c:pt>
                <c:pt idx="15">
                  <c:v>0.10416666666666667</c:v>
                </c:pt>
                <c:pt idx="16">
                  <c:v>9.8522167487684734E-2</c:v>
                </c:pt>
                <c:pt idx="17">
                  <c:v>7.4257425742574254E-2</c:v>
                </c:pt>
                <c:pt idx="18">
                  <c:v>6.1224489795918366E-2</c:v>
                </c:pt>
                <c:pt idx="19">
                  <c:v>7.0707070707070704E-2</c:v>
                </c:pt>
                <c:pt idx="20">
                  <c:v>7.909604519774012E-2</c:v>
                </c:pt>
                <c:pt idx="21">
                  <c:v>6.8627450980392163E-2</c:v>
                </c:pt>
                <c:pt idx="22">
                  <c:v>0.08</c:v>
                </c:pt>
              </c:numCache>
            </c:numRef>
          </c:val>
          <c:extLst>
            <c:ext xmlns:c16="http://schemas.microsoft.com/office/drawing/2014/chart" uri="{C3380CC4-5D6E-409C-BE32-E72D297353CC}">
              <c16:uniqueId val="{00000006-1D85-4A23-9A55-441143303965}"/>
            </c:ext>
          </c:extLst>
        </c:ser>
        <c:ser>
          <c:idx val="4"/>
          <c:order val="7"/>
          <c:tx>
            <c:v>Fuel &amp; Repair</c:v>
          </c:tx>
          <c:invertIfNegative val="0"/>
          <c:cat>
            <c:numRef>
              <c:f>'Production Costs'!$A$5:$A$27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Costs'!$G$5:$G$27</c:f>
              <c:numCache>
                <c:formatCode>_("$"* #,##0.00_);_("$"* \(#,##0.00\);_("$"* "-"_);_(@_)</c:formatCode>
                <c:ptCount val="23"/>
                <c:pt idx="0">
                  <c:v>0.13194444444444445</c:v>
                </c:pt>
                <c:pt idx="1">
                  <c:v>0.13698630136986301</c:v>
                </c:pt>
                <c:pt idx="2">
                  <c:v>0.12269938650306748</c:v>
                </c:pt>
                <c:pt idx="3">
                  <c:v>0.1464968152866242</c:v>
                </c:pt>
                <c:pt idx="4">
                  <c:v>0.13259668508287292</c:v>
                </c:pt>
                <c:pt idx="5">
                  <c:v>0.17341040462427745</c:v>
                </c:pt>
                <c:pt idx="6">
                  <c:v>0.20481927710843373</c:v>
                </c:pt>
                <c:pt idx="7">
                  <c:v>0.19883040935672514</c:v>
                </c:pt>
                <c:pt idx="8">
                  <c:v>0.21052631578947367</c:v>
                </c:pt>
                <c:pt idx="9">
                  <c:v>0.19780219780219779</c:v>
                </c:pt>
                <c:pt idx="10">
                  <c:v>0.21818181818181817</c:v>
                </c:pt>
                <c:pt idx="11">
                  <c:v>0.26162790697674421</c:v>
                </c:pt>
                <c:pt idx="12">
                  <c:v>0.36496350364963503</c:v>
                </c:pt>
                <c:pt idx="13">
                  <c:v>0.3048780487804878</c:v>
                </c:pt>
                <c:pt idx="14">
                  <c:v>0.28651685393258425</c:v>
                </c:pt>
                <c:pt idx="15">
                  <c:v>0.265625</c:v>
                </c:pt>
                <c:pt idx="16">
                  <c:v>0.25615763546798032</c:v>
                </c:pt>
                <c:pt idx="17">
                  <c:v>0.26237623762376239</c:v>
                </c:pt>
                <c:pt idx="18">
                  <c:v>0.28061224489795916</c:v>
                </c:pt>
                <c:pt idx="19">
                  <c:v>0.28282828282828282</c:v>
                </c:pt>
                <c:pt idx="20">
                  <c:v>0.32203389830508472</c:v>
                </c:pt>
                <c:pt idx="21">
                  <c:v>0.28431372549019607</c:v>
                </c:pt>
                <c:pt idx="22">
                  <c:v>0.35</c:v>
                </c:pt>
              </c:numCache>
            </c:numRef>
          </c:val>
          <c:extLst>
            <c:ext xmlns:c16="http://schemas.microsoft.com/office/drawing/2014/chart" uri="{C3380CC4-5D6E-409C-BE32-E72D297353CC}">
              <c16:uniqueId val="{00000007-1D85-4A23-9A55-441143303965}"/>
            </c:ext>
          </c:extLst>
        </c:ser>
        <c:ser>
          <c:idx val="5"/>
          <c:order val="8"/>
          <c:tx>
            <c:v>Drying &amp; Storage</c:v>
          </c:tx>
          <c:invertIfNegative val="0"/>
          <c:cat>
            <c:numRef>
              <c:f>'Production Costs'!$A$5:$A$27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Costs'!$H$5:$H$27</c:f>
              <c:numCache>
                <c:formatCode>_("$"* #,##0.00_);_("$"* \(#,##0.00\);_("$"* "-"_);_(@_)</c:formatCode>
                <c:ptCount val="23"/>
                <c:pt idx="0">
                  <c:v>0.11805555555555555</c:v>
                </c:pt>
                <c:pt idx="1">
                  <c:v>0.14383561643835616</c:v>
                </c:pt>
                <c:pt idx="2">
                  <c:v>0.12269938650306748</c:v>
                </c:pt>
                <c:pt idx="3">
                  <c:v>0.13375796178343949</c:v>
                </c:pt>
                <c:pt idx="4">
                  <c:v>0.13259668508287292</c:v>
                </c:pt>
                <c:pt idx="5">
                  <c:v>0.13872832369942195</c:v>
                </c:pt>
                <c:pt idx="6">
                  <c:v>7.2289156626506021E-2</c:v>
                </c:pt>
                <c:pt idx="7">
                  <c:v>5.2631578947368418E-2</c:v>
                </c:pt>
                <c:pt idx="8">
                  <c:v>0.12865497076023391</c:v>
                </c:pt>
                <c:pt idx="9">
                  <c:v>0.14285714285714285</c:v>
                </c:pt>
                <c:pt idx="10">
                  <c:v>6.0606060606060608E-2</c:v>
                </c:pt>
                <c:pt idx="11">
                  <c:v>4.6511627906976744E-2</c:v>
                </c:pt>
                <c:pt idx="12">
                  <c:v>5.8394160583941604E-2</c:v>
                </c:pt>
                <c:pt idx="13">
                  <c:v>0.10365853658536585</c:v>
                </c:pt>
                <c:pt idx="14">
                  <c:v>0.11235955056179775</c:v>
                </c:pt>
                <c:pt idx="15">
                  <c:v>7.8125E-2</c:v>
                </c:pt>
                <c:pt idx="16">
                  <c:v>6.4039408866995079E-2</c:v>
                </c:pt>
                <c:pt idx="17">
                  <c:v>8.9108910891089105E-2</c:v>
                </c:pt>
                <c:pt idx="18">
                  <c:v>8.1632653061224483E-2</c:v>
                </c:pt>
                <c:pt idx="19">
                  <c:v>9.0909090909090912E-2</c:v>
                </c:pt>
                <c:pt idx="20">
                  <c:v>6.7796610169491525E-2</c:v>
                </c:pt>
                <c:pt idx="21">
                  <c:v>6.3725490196078427E-2</c:v>
                </c:pt>
                <c:pt idx="22">
                  <c:v>0.09</c:v>
                </c:pt>
              </c:numCache>
            </c:numRef>
          </c:val>
          <c:extLst>
            <c:ext xmlns:c16="http://schemas.microsoft.com/office/drawing/2014/chart" uri="{C3380CC4-5D6E-409C-BE32-E72D297353CC}">
              <c16:uniqueId val="{00000008-1D85-4A23-9A55-441143303965}"/>
            </c:ext>
          </c:extLst>
        </c:ser>
        <c:ser>
          <c:idx val="7"/>
          <c:order val="9"/>
          <c:tx>
            <c:v>Interest &amp; Other</c:v>
          </c:tx>
          <c:invertIfNegative val="0"/>
          <c:cat>
            <c:numRef>
              <c:f>'Production Costs'!$A$5:$A$27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Costs'!$J$5:$J$27</c:f>
              <c:numCache>
                <c:formatCode>_("$"* #,##0.00_);_("$"* \(#,##0.00\);_("$"* "-"_);_(@_)</c:formatCode>
                <c:ptCount val="23"/>
                <c:pt idx="0">
                  <c:v>0.20736111111111111</c:v>
                </c:pt>
                <c:pt idx="1">
                  <c:v>0.21102739726027397</c:v>
                </c:pt>
                <c:pt idx="2">
                  <c:v>0.16610429447852759</c:v>
                </c:pt>
                <c:pt idx="3">
                  <c:v>0.16213375796178342</c:v>
                </c:pt>
                <c:pt idx="4">
                  <c:v>0.14088397790055249</c:v>
                </c:pt>
                <c:pt idx="5">
                  <c:v>0.16404624277456648</c:v>
                </c:pt>
                <c:pt idx="6">
                  <c:v>0.1930722891566265</c:v>
                </c:pt>
                <c:pt idx="7">
                  <c:v>0.21637426900584794</c:v>
                </c:pt>
                <c:pt idx="8">
                  <c:v>0.22362573099415201</c:v>
                </c:pt>
                <c:pt idx="9">
                  <c:v>0.24072802197802198</c:v>
                </c:pt>
                <c:pt idx="10">
                  <c:v>0.22209090909090906</c:v>
                </c:pt>
                <c:pt idx="11">
                  <c:v>0.22601744186046513</c:v>
                </c:pt>
                <c:pt idx="12">
                  <c:v>0.28198905109489059</c:v>
                </c:pt>
                <c:pt idx="13">
                  <c:v>0.2320121951219512</c:v>
                </c:pt>
                <c:pt idx="14">
                  <c:v>0.19742977528089886</c:v>
                </c:pt>
                <c:pt idx="15">
                  <c:v>0.19010416666666666</c:v>
                </c:pt>
                <c:pt idx="16">
                  <c:v>0.18420689655172412</c:v>
                </c:pt>
                <c:pt idx="17">
                  <c:v>0.18353960396039606</c:v>
                </c:pt>
                <c:pt idx="18">
                  <c:v>0.19178571428571431</c:v>
                </c:pt>
                <c:pt idx="19">
                  <c:v>0.20494949494949494</c:v>
                </c:pt>
                <c:pt idx="20">
                  <c:v>0.22122033898305088</c:v>
                </c:pt>
                <c:pt idx="21">
                  <c:v>0.18088235294117649</c:v>
                </c:pt>
                <c:pt idx="22">
                  <c:v>0.24429999999999999</c:v>
                </c:pt>
              </c:numCache>
            </c:numRef>
          </c:val>
          <c:extLst>
            <c:ext xmlns:c16="http://schemas.microsoft.com/office/drawing/2014/chart" uri="{C3380CC4-5D6E-409C-BE32-E72D297353CC}">
              <c16:uniqueId val="{00000009-1D85-4A23-9A55-441143303965}"/>
            </c:ext>
          </c:extLst>
        </c:ser>
        <c:dLbls>
          <c:showLegendKey val="0"/>
          <c:showVal val="0"/>
          <c:showCatName val="0"/>
          <c:showSerName val="0"/>
          <c:showPercent val="0"/>
          <c:showBubbleSize val="0"/>
        </c:dLbls>
        <c:gapWidth val="0"/>
        <c:overlap val="100"/>
        <c:axId val="421391864"/>
        <c:axId val="421388728"/>
      </c:barChart>
      <c:catAx>
        <c:axId val="421391864"/>
        <c:scaling>
          <c:orientation val="minMax"/>
        </c:scaling>
        <c:delete val="0"/>
        <c:axPos val="b"/>
        <c:title>
          <c:tx>
            <c:rich>
              <a:bodyPr/>
              <a:lstStyle/>
              <a:p>
                <a:pPr>
                  <a:defRPr sz="1000" b="0" i="0" u="none" strike="noStrike" baseline="0">
                    <a:solidFill>
                      <a:srgbClr val="000000"/>
                    </a:solidFill>
                    <a:latin typeface="Calibri"/>
                    <a:ea typeface="Calibri"/>
                    <a:cs typeface="Calibri"/>
                  </a:defRPr>
                </a:pPr>
                <a:r>
                  <a:rPr lang="en-US" sz="1400" b="0" i="0" u="none" strike="noStrike" baseline="0">
                    <a:solidFill>
                      <a:srgbClr val="000000"/>
                    </a:solidFill>
                    <a:latin typeface="Calibri"/>
                  </a:rPr>
                  <a:t>Crop Year </a:t>
                </a:r>
              </a:p>
            </c:rich>
          </c:tx>
          <c:layout>
            <c:manualLayout>
              <c:xMode val="edge"/>
              <c:yMode val="edge"/>
              <c:x val="0.51038668299129997"/>
              <c:y val="0.74176256252202899"/>
            </c:manualLayout>
          </c:layout>
          <c:overlay val="0"/>
        </c:title>
        <c:numFmt formatCode="General" sourceLinked="1"/>
        <c:majorTickMark val="out"/>
        <c:minorTickMark val="none"/>
        <c:tickLblPos val="nextTo"/>
        <c:txPr>
          <a:bodyPr rot="5400000" vert="horz" anchor="t" anchorCtr="0"/>
          <a:lstStyle/>
          <a:p>
            <a:pPr>
              <a:defRPr sz="1200" b="0" i="0" u="none" strike="noStrike" baseline="0">
                <a:solidFill>
                  <a:srgbClr val="000000"/>
                </a:solidFill>
                <a:latin typeface="Calibri"/>
                <a:ea typeface="Calibri"/>
                <a:cs typeface="Calibri"/>
              </a:defRPr>
            </a:pPr>
            <a:endParaRPr lang="en-US"/>
          </a:p>
        </c:txPr>
        <c:crossAx val="421388728"/>
        <c:crosses val="autoZero"/>
        <c:auto val="1"/>
        <c:lblAlgn val="ctr"/>
        <c:lblOffset val="100"/>
        <c:tickLblSkip val="1"/>
        <c:tickMarkSkip val="1"/>
        <c:noMultiLvlLbl val="0"/>
      </c:catAx>
      <c:valAx>
        <c:axId val="421388728"/>
        <c:scaling>
          <c:orientation val="minMax"/>
          <c:max val="6"/>
          <c:min val="0"/>
        </c:scaling>
        <c:delete val="0"/>
        <c:axPos val="l"/>
        <c:majorGridlines/>
        <c:title>
          <c:tx>
            <c:rich>
              <a:bodyPr/>
              <a:lstStyle/>
              <a:p>
                <a:pPr>
                  <a:defRPr sz="1400" b="0" i="0" u="none" strike="noStrike" baseline="0">
                    <a:solidFill>
                      <a:srgbClr val="000000"/>
                    </a:solidFill>
                    <a:latin typeface="Calibri"/>
                    <a:ea typeface="Calibri"/>
                    <a:cs typeface="Calibri"/>
                  </a:defRPr>
                </a:pPr>
                <a:r>
                  <a:rPr lang="en-US" b="0"/>
                  <a:t>$ per bu.</a:t>
                </a:r>
              </a:p>
            </c:rich>
          </c:tx>
          <c:layout>
            <c:manualLayout>
              <c:xMode val="edge"/>
              <c:yMode val="edge"/>
              <c:x val="1.3318518518518599E-2"/>
              <c:y val="0.39314840546892399"/>
            </c:manualLayout>
          </c:layout>
          <c:overlay val="0"/>
        </c:title>
        <c:numFmt formatCode="_(&quot;$&quot;* #,##0.00_);_(&quot;$&quot;* \(#,##0.00\);_(&quot;$&quot;* &quot;-&quot;_);_(@_)" sourceLinked="1"/>
        <c:majorTickMark val="out"/>
        <c:minorTickMark val="none"/>
        <c:tickLblPos val="nextTo"/>
        <c:txPr>
          <a:bodyPr rot="0" vert="horz"/>
          <a:lstStyle/>
          <a:p>
            <a:pPr>
              <a:defRPr sz="1400" b="0" i="0" u="none" strike="noStrike" baseline="0">
                <a:solidFill>
                  <a:srgbClr val="000000"/>
                </a:solidFill>
                <a:latin typeface="Calibri"/>
                <a:ea typeface="Calibri"/>
                <a:cs typeface="Calibri"/>
              </a:defRPr>
            </a:pPr>
            <a:endParaRPr lang="en-US"/>
          </a:p>
        </c:txPr>
        <c:crossAx val="421391864"/>
        <c:crosses val="autoZero"/>
        <c:crossBetween val="between"/>
      </c:valAx>
    </c:plotArea>
    <c:legend>
      <c:legendPos val="b"/>
      <c:legendEntry>
        <c:idx val="5"/>
        <c:txPr>
          <a:bodyPr/>
          <a:lstStyle/>
          <a:p>
            <a:pPr>
              <a:defRPr sz="1300" b="0" i="0" u="none" strike="noStrike" baseline="0">
                <a:solidFill>
                  <a:srgbClr val="000000"/>
                </a:solidFill>
                <a:latin typeface="Calibri"/>
                <a:ea typeface="Calibri"/>
                <a:cs typeface="Calibri"/>
              </a:defRPr>
            </a:pPr>
            <a:endParaRPr lang="en-US"/>
          </a:p>
        </c:txPr>
      </c:legendEntry>
      <c:layout>
        <c:manualLayout>
          <c:xMode val="edge"/>
          <c:yMode val="edge"/>
          <c:x val="8.89612098989188E-2"/>
          <c:y val="0.80548518237849798"/>
          <c:w val="0.82742819603083495"/>
          <c:h val="0.18038285412108099"/>
        </c:manualLayout>
      </c:layout>
      <c:overlay val="0"/>
      <c:txPr>
        <a:bodyPr/>
        <a:lstStyle/>
        <a:p>
          <a:pPr>
            <a:defRPr sz="1300" b="0" i="0" u="none" strike="noStrike" baseline="0">
              <a:solidFill>
                <a:srgbClr val="000000"/>
              </a:solidFill>
              <a:latin typeface="Calibri"/>
              <a:ea typeface="Calibri"/>
              <a:cs typeface="Calibri"/>
            </a:defRPr>
          </a:pPr>
          <a:endParaRPr lang="en-US"/>
        </a:p>
      </c:txPr>
    </c:legend>
    <c:plotVisOnly val="0"/>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4" l="0.70000000000000095" r="0.70000000000000095" t="0.750000000000004"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rPr>
              <a:t>Landowner Farmer Production Costs</a:t>
            </a:r>
          </a:p>
          <a:p>
            <a:pPr>
              <a:defRPr sz="1000" b="0" i="0" u="none" strike="noStrike" baseline="0">
                <a:solidFill>
                  <a:srgbClr val="000000"/>
                </a:solidFill>
                <a:latin typeface="Calibri"/>
                <a:ea typeface="Calibri"/>
                <a:cs typeface="Calibri"/>
              </a:defRPr>
            </a:pPr>
            <a:r>
              <a:rPr lang="en-US" sz="1700" b="0" i="0" u="none" strike="noStrike" baseline="0">
                <a:solidFill>
                  <a:srgbClr val="000000"/>
                </a:solidFill>
                <a:latin typeface="Calibri"/>
              </a:rPr>
              <a:t>(cost per bushel)</a:t>
            </a:r>
            <a:endParaRPr lang="en-US" sz="1700"/>
          </a:p>
        </c:rich>
      </c:tx>
      <c:layout>
        <c:manualLayout>
          <c:xMode val="edge"/>
          <c:yMode val="edge"/>
          <c:x val="0.23635513296490199"/>
          <c:y val="1.93757974906647E-2"/>
        </c:manualLayout>
      </c:layout>
      <c:overlay val="0"/>
    </c:title>
    <c:autoTitleDeleted val="0"/>
    <c:plotArea>
      <c:layout>
        <c:manualLayout>
          <c:layoutTarget val="inner"/>
          <c:xMode val="edge"/>
          <c:yMode val="edge"/>
          <c:x val="0.21060815010818601"/>
          <c:y val="0.17775134916806001"/>
          <c:w val="0.77402738951294303"/>
          <c:h val="0.47492735248908902"/>
        </c:manualLayout>
      </c:layout>
      <c:barChart>
        <c:barDir val="col"/>
        <c:grouping val="stacked"/>
        <c:varyColors val="0"/>
        <c:ser>
          <c:idx val="9"/>
          <c:order val="0"/>
          <c:tx>
            <c:v>Land</c:v>
          </c:tx>
          <c:invertIfNegative val="0"/>
          <c:cat>
            <c:numRef>
              <c:f>'Production Costs'!$A$5:$A$27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Costs'!$M$5:$M$27</c:f>
              <c:numCache>
                <c:formatCode>_("$"* #,##0.00_);_("$"* \(#,##0.00\);_("$"* "-"_);_(@_)</c:formatCode>
                <c:ptCount val="23"/>
                <c:pt idx="0">
                  <c:v>0.1736111111111111</c:v>
                </c:pt>
                <c:pt idx="1">
                  <c:v>0.17123287671232876</c:v>
                </c:pt>
                <c:pt idx="2">
                  <c:v>0.15337423312883436</c:v>
                </c:pt>
                <c:pt idx="3">
                  <c:v>0.15923566878980891</c:v>
                </c:pt>
                <c:pt idx="4">
                  <c:v>0.13812154696132597</c:v>
                </c:pt>
                <c:pt idx="5">
                  <c:v>0.14450867052023122</c:v>
                </c:pt>
                <c:pt idx="6">
                  <c:v>0.15060240963855423</c:v>
                </c:pt>
                <c:pt idx="7">
                  <c:v>0.14619883040935672</c:v>
                </c:pt>
                <c:pt idx="8">
                  <c:v>0.14619883040935672</c:v>
                </c:pt>
                <c:pt idx="9">
                  <c:v>0.13736263736263737</c:v>
                </c:pt>
                <c:pt idx="10">
                  <c:v>0.15151515151515152</c:v>
                </c:pt>
                <c:pt idx="11">
                  <c:v>0.14534883720930233</c:v>
                </c:pt>
                <c:pt idx="12">
                  <c:v>0.18248175182481752</c:v>
                </c:pt>
                <c:pt idx="13">
                  <c:v>0.1524390243902439</c:v>
                </c:pt>
                <c:pt idx="14">
                  <c:v>0.1404494382022472</c:v>
                </c:pt>
                <c:pt idx="15">
                  <c:v>0.13020833333333334</c:v>
                </c:pt>
                <c:pt idx="16">
                  <c:v>0.12315270935960591</c:v>
                </c:pt>
                <c:pt idx="17">
                  <c:v>0.12376237623762376</c:v>
                </c:pt>
                <c:pt idx="18">
                  <c:v>0.12755102040816327</c:v>
                </c:pt>
                <c:pt idx="19">
                  <c:v>0.13131313131313133</c:v>
                </c:pt>
                <c:pt idx="20">
                  <c:v>0.15254237288135594</c:v>
                </c:pt>
                <c:pt idx="21">
                  <c:v>0.13725490196078433</c:v>
                </c:pt>
                <c:pt idx="22">
                  <c:v>0.14499999999999999</c:v>
                </c:pt>
              </c:numCache>
            </c:numRef>
          </c:val>
          <c:extLst>
            <c:ext xmlns:c16="http://schemas.microsoft.com/office/drawing/2014/chart" uri="{C3380CC4-5D6E-409C-BE32-E72D297353CC}">
              <c16:uniqueId val="{00000000-2EF3-4F9C-BEC9-A4B866B6D0DD}"/>
            </c:ext>
          </c:extLst>
        </c:ser>
        <c:ser>
          <c:idx val="8"/>
          <c:order val="1"/>
          <c:tx>
            <c:v>Machinery Ownership</c:v>
          </c:tx>
          <c:invertIfNegative val="0"/>
          <c:cat>
            <c:numRef>
              <c:f>'Production Costs'!$A$5:$A$27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Costs'!$L$5:$L$27</c:f>
              <c:numCache>
                <c:formatCode>_("$"* #,##0.00_);_("$"* \(#,##0.00\);_("$"* "-"_);_(@_)</c:formatCode>
                <c:ptCount val="23"/>
                <c:pt idx="0">
                  <c:v>0.25187500000000002</c:v>
                </c:pt>
                <c:pt idx="1">
                  <c:v>0.24842465753424658</c:v>
                </c:pt>
                <c:pt idx="2">
                  <c:v>0.221840490797546</c:v>
                </c:pt>
                <c:pt idx="3">
                  <c:v>0.23331210191082805</c:v>
                </c:pt>
                <c:pt idx="4">
                  <c:v>0.2005524861878453</c:v>
                </c:pt>
                <c:pt idx="5">
                  <c:v>0.23514450867052022</c:v>
                </c:pt>
                <c:pt idx="6">
                  <c:v>0.27018072289156625</c:v>
                </c:pt>
                <c:pt idx="7">
                  <c:v>0.24421052631578946</c:v>
                </c:pt>
                <c:pt idx="8">
                  <c:v>0.27877192982456139</c:v>
                </c:pt>
                <c:pt idx="9">
                  <c:v>0.27593406593406594</c:v>
                </c:pt>
                <c:pt idx="10">
                  <c:v>0.36666666666666664</c:v>
                </c:pt>
                <c:pt idx="11">
                  <c:v>0.42069767441860467</c:v>
                </c:pt>
                <c:pt idx="12">
                  <c:v>0.54394160583941598</c:v>
                </c:pt>
                <c:pt idx="13">
                  <c:v>0.48912195121951219</c:v>
                </c:pt>
                <c:pt idx="14">
                  <c:v>0.46112359550561799</c:v>
                </c:pt>
                <c:pt idx="15">
                  <c:v>0.43312499999999998</c:v>
                </c:pt>
                <c:pt idx="16">
                  <c:v>0.37913300492610835</c:v>
                </c:pt>
                <c:pt idx="17">
                  <c:v>0.37772277227722773</c:v>
                </c:pt>
                <c:pt idx="18">
                  <c:v>0.38724489795918371</c:v>
                </c:pt>
                <c:pt idx="19">
                  <c:v>0.38333333333333336</c:v>
                </c:pt>
                <c:pt idx="20">
                  <c:v>0.42711864406779659</c:v>
                </c:pt>
                <c:pt idx="21">
                  <c:v>0.40235294117647058</c:v>
                </c:pt>
                <c:pt idx="22">
                  <c:v>0.45779999999999998</c:v>
                </c:pt>
              </c:numCache>
            </c:numRef>
          </c:val>
          <c:extLst>
            <c:ext xmlns:c16="http://schemas.microsoft.com/office/drawing/2014/chart" uri="{C3380CC4-5D6E-409C-BE32-E72D297353CC}">
              <c16:uniqueId val="{00000001-2EF3-4F9C-BEC9-A4B866B6D0DD}"/>
            </c:ext>
          </c:extLst>
        </c:ser>
        <c:ser>
          <c:idx val="6"/>
          <c:order val="2"/>
          <c:tx>
            <c:v>Labor</c:v>
          </c:tx>
          <c:invertIfNegative val="0"/>
          <c:cat>
            <c:numRef>
              <c:f>'Production Costs'!$A$5:$A$27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Costs'!$I$5:$I$27</c:f>
              <c:numCache>
                <c:formatCode>_("$"* #,##0.00_);_("$"* \(#,##0.00\);_("$"* "-"_);_(@_)</c:formatCode>
                <c:ptCount val="23"/>
                <c:pt idx="0">
                  <c:v>0.1388888888888889</c:v>
                </c:pt>
                <c:pt idx="1">
                  <c:v>0.14383561643835616</c:v>
                </c:pt>
                <c:pt idx="2">
                  <c:v>0.12883435582822086</c:v>
                </c:pt>
                <c:pt idx="3">
                  <c:v>0.1464968152866242</c:v>
                </c:pt>
                <c:pt idx="4">
                  <c:v>0.13812154696132597</c:v>
                </c:pt>
                <c:pt idx="5">
                  <c:v>0.14450867052023122</c:v>
                </c:pt>
                <c:pt idx="6">
                  <c:v>0.16265060240963855</c:v>
                </c:pt>
                <c:pt idx="7">
                  <c:v>0.16959064327485379</c:v>
                </c:pt>
                <c:pt idx="8">
                  <c:v>0.16959064327485379</c:v>
                </c:pt>
                <c:pt idx="9">
                  <c:v>0.15934065934065933</c:v>
                </c:pt>
                <c:pt idx="10">
                  <c:v>0.17575757575757575</c:v>
                </c:pt>
                <c:pt idx="11">
                  <c:v>0.16860465116279069</c:v>
                </c:pt>
                <c:pt idx="12">
                  <c:v>0.21897810218978103</c:v>
                </c:pt>
                <c:pt idx="13">
                  <c:v>0.1951219512195122</c:v>
                </c:pt>
                <c:pt idx="14">
                  <c:v>0.19101123595505617</c:v>
                </c:pt>
                <c:pt idx="15">
                  <c:v>0.17708333333333334</c:v>
                </c:pt>
                <c:pt idx="16">
                  <c:v>0.16748768472906403</c:v>
                </c:pt>
                <c:pt idx="17">
                  <c:v>0.16831683168316833</c:v>
                </c:pt>
                <c:pt idx="18">
                  <c:v>0.18367346938775511</c:v>
                </c:pt>
                <c:pt idx="19">
                  <c:v>0.18181818181818182</c:v>
                </c:pt>
                <c:pt idx="20">
                  <c:v>0.21468926553672316</c:v>
                </c:pt>
                <c:pt idx="21">
                  <c:v>0.19117647058823528</c:v>
                </c:pt>
                <c:pt idx="22">
                  <c:v>0.215</c:v>
                </c:pt>
              </c:numCache>
            </c:numRef>
          </c:val>
          <c:extLst>
            <c:ext xmlns:c16="http://schemas.microsoft.com/office/drawing/2014/chart" uri="{C3380CC4-5D6E-409C-BE32-E72D297353CC}">
              <c16:uniqueId val="{00000002-2EF3-4F9C-BEC9-A4B866B6D0DD}"/>
            </c:ext>
          </c:extLst>
        </c:ser>
        <c:ser>
          <c:idx val="0"/>
          <c:order val="3"/>
          <c:tx>
            <c:v>Seed</c:v>
          </c:tx>
          <c:invertIfNegative val="0"/>
          <c:cat>
            <c:numRef>
              <c:f>'Production Costs'!$A$5:$A$27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Costs'!$C$5:$C$27</c:f>
              <c:numCache>
                <c:formatCode>_("$"* #,##0.00_);_("$"* \(#,##0.00\);_("$"* "-"_);_(@_)</c:formatCode>
                <c:ptCount val="23"/>
                <c:pt idx="0">
                  <c:v>0.20833333333333334</c:v>
                </c:pt>
                <c:pt idx="1">
                  <c:v>0.20547945205479451</c:v>
                </c:pt>
                <c:pt idx="2">
                  <c:v>0.18404907975460122</c:v>
                </c:pt>
                <c:pt idx="3">
                  <c:v>0.20382165605095542</c:v>
                </c:pt>
                <c:pt idx="4">
                  <c:v>0.16574585635359115</c:v>
                </c:pt>
                <c:pt idx="5">
                  <c:v>0.23121387283236994</c:v>
                </c:pt>
                <c:pt idx="6">
                  <c:v>0.27108433734939757</c:v>
                </c:pt>
                <c:pt idx="7">
                  <c:v>0.3742690058479532</c:v>
                </c:pt>
                <c:pt idx="8">
                  <c:v>0.43274853801169588</c:v>
                </c:pt>
                <c:pt idx="9">
                  <c:v>0.60439560439560436</c:v>
                </c:pt>
                <c:pt idx="10">
                  <c:v>0.61212121212121207</c:v>
                </c:pt>
                <c:pt idx="11">
                  <c:v>0.56976744186046513</c:v>
                </c:pt>
                <c:pt idx="12">
                  <c:v>0.74452554744525545</c:v>
                </c:pt>
                <c:pt idx="13">
                  <c:v>0.66463414634146345</c:v>
                </c:pt>
                <c:pt idx="14">
                  <c:v>0.6404494382022472</c:v>
                </c:pt>
                <c:pt idx="15">
                  <c:v>0.60416666666666663</c:v>
                </c:pt>
                <c:pt idx="16">
                  <c:v>0.54679802955665024</c:v>
                </c:pt>
                <c:pt idx="17">
                  <c:v>0.50990099009900991</c:v>
                </c:pt>
                <c:pt idx="18">
                  <c:v>0.5</c:v>
                </c:pt>
                <c:pt idx="19">
                  <c:v>0.48484848484848486</c:v>
                </c:pt>
                <c:pt idx="20">
                  <c:v>0.54802259887005644</c:v>
                </c:pt>
                <c:pt idx="21">
                  <c:v>0.48039215686274511</c:v>
                </c:pt>
                <c:pt idx="22">
                  <c:v>0.53500000000000003</c:v>
                </c:pt>
              </c:numCache>
            </c:numRef>
          </c:val>
          <c:extLst>
            <c:ext xmlns:c16="http://schemas.microsoft.com/office/drawing/2014/chart" uri="{C3380CC4-5D6E-409C-BE32-E72D297353CC}">
              <c16:uniqueId val="{00000003-2EF3-4F9C-BEC9-A4B866B6D0DD}"/>
            </c:ext>
          </c:extLst>
        </c:ser>
        <c:ser>
          <c:idx val="1"/>
          <c:order val="4"/>
          <c:tx>
            <c:v>Fertilizer &amp; Lime</c:v>
          </c:tx>
          <c:invertIfNegative val="0"/>
          <c:cat>
            <c:numRef>
              <c:f>'Production Costs'!$A$5:$A$27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Costs'!$D$5:$D$27</c:f>
              <c:numCache>
                <c:formatCode>_("$"* #,##0.00_);_("$"* \(#,##0.00\);_("$"* "-"_);_(@_)</c:formatCode>
                <c:ptCount val="23"/>
                <c:pt idx="0">
                  <c:v>0.35416666666666669</c:v>
                </c:pt>
                <c:pt idx="1">
                  <c:v>0.38356164383561642</c:v>
                </c:pt>
                <c:pt idx="2">
                  <c:v>0.34969325153374231</c:v>
                </c:pt>
                <c:pt idx="3">
                  <c:v>0.35668789808917195</c:v>
                </c:pt>
                <c:pt idx="4">
                  <c:v>0.37016574585635359</c:v>
                </c:pt>
                <c:pt idx="5">
                  <c:v>0.45086705202312138</c:v>
                </c:pt>
                <c:pt idx="6">
                  <c:v>0.4759036144578313</c:v>
                </c:pt>
                <c:pt idx="7">
                  <c:v>0.50877192982456143</c:v>
                </c:pt>
                <c:pt idx="8">
                  <c:v>0.65497076023391809</c:v>
                </c:pt>
                <c:pt idx="9">
                  <c:v>0.98901098901098905</c:v>
                </c:pt>
                <c:pt idx="10">
                  <c:v>0.58181818181818179</c:v>
                </c:pt>
                <c:pt idx="11">
                  <c:v>0.81395348837209303</c:v>
                </c:pt>
                <c:pt idx="12">
                  <c:v>1.1532846715328466</c:v>
                </c:pt>
                <c:pt idx="13">
                  <c:v>0.8597560975609756</c:v>
                </c:pt>
                <c:pt idx="14">
                  <c:v>0.6685393258426966</c:v>
                </c:pt>
                <c:pt idx="15">
                  <c:v>0.66145833333333337</c:v>
                </c:pt>
                <c:pt idx="16">
                  <c:v>0.52216748768472909</c:v>
                </c:pt>
                <c:pt idx="17">
                  <c:v>0.40594059405940597</c:v>
                </c:pt>
                <c:pt idx="18">
                  <c:v>0.41836734693877553</c:v>
                </c:pt>
                <c:pt idx="19">
                  <c:v>0.51515151515151514</c:v>
                </c:pt>
                <c:pt idx="20">
                  <c:v>0.57062146892655363</c:v>
                </c:pt>
                <c:pt idx="21">
                  <c:v>0.55392156862745101</c:v>
                </c:pt>
                <c:pt idx="22">
                  <c:v>1.06</c:v>
                </c:pt>
              </c:numCache>
            </c:numRef>
          </c:val>
          <c:extLst>
            <c:ext xmlns:c16="http://schemas.microsoft.com/office/drawing/2014/chart" uri="{C3380CC4-5D6E-409C-BE32-E72D297353CC}">
              <c16:uniqueId val="{00000004-2EF3-4F9C-BEC9-A4B866B6D0DD}"/>
            </c:ext>
          </c:extLst>
        </c:ser>
        <c:ser>
          <c:idx val="2"/>
          <c:order val="5"/>
          <c:tx>
            <c:v>Herbicides</c:v>
          </c:tx>
          <c:invertIfNegative val="0"/>
          <c:cat>
            <c:numRef>
              <c:f>'Production Costs'!$A$5:$A$27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Costs'!$E$5:$E$27</c:f>
              <c:numCache>
                <c:formatCode>_("$"* #,##0.00_);_("$"* \(#,##0.00\);_("$"* "-"_);_(@_)</c:formatCode>
                <c:ptCount val="23"/>
                <c:pt idx="0">
                  <c:v>0.20833333333333334</c:v>
                </c:pt>
                <c:pt idx="1">
                  <c:v>0.20547945205479451</c:v>
                </c:pt>
                <c:pt idx="2">
                  <c:v>0.19018404907975461</c:v>
                </c:pt>
                <c:pt idx="3">
                  <c:v>0.19108280254777071</c:v>
                </c:pt>
                <c:pt idx="4">
                  <c:v>0.17679558011049723</c:v>
                </c:pt>
                <c:pt idx="5">
                  <c:v>0.18497109826589594</c:v>
                </c:pt>
                <c:pt idx="6">
                  <c:v>0.19277108433734941</c:v>
                </c:pt>
                <c:pt idx="7">
                  <c:v>0.14035087719298245</c:v>
                </c:pt>
                <c:pt idx="8">
                  <c:v>0.14619883040935672</c:v>
                </c:pt>
                <c:pt idx="9">
                  <c:v>0.2087912087912088</c:v>
                </c:pt>
                <c:pt idx="10">
                  <c:v>0.15151515151515152</c:v>
                </c:pt>
                <c:pt idx="11">
                  <c:v>0.14534883720930233</c:v>
                </c:pt>
                <c:pt idx="12">
                  <c:v>0.145985401459854</c:v>
                </c:pt>
                <c:pt idx="13">
                  <c:v>0.1524390243902439</c:v>
                </c:pt>
                <c:pt idx="14">
                  <c:v>0.11235955056179775</c:v>
                </c:pt>
                <c:pt idx="15">
                  <c:v>0.13541666666666666</c:v>
                </c:pt>
                <c:pt idx="16">
                  <c:v>0.18719211822660098</c:v>
                </c:pt>
                <c:pt idx="17">
                  <c:v>0.18811881188118812</c:v>
                </c:pt>
                <c:pt idx="18">
                  <c:v>0.1683673469387755</c:v>
                </c:pt>
                <c:pt idx="19">
                  <c:v>0.24242424242424243</c:v>
                </c:pt>
                <c:pt idx="20">
                  <c:v>0.22598870056497175</c:v>
                </c:pt>
                <c:pt idx="21">
                  <c:v>0.19607843137254902</c:v>
                </c:pt>
                <c:pt idx="22">
                  <c:v>0.2</c:v>
                </c:pt>
              </c:numCache>
            </c:numRef>
          </c:val>
          <c:extLst>
            <c:ext xmlns:c16="http://schemas.microsoft.com/office/drawing/2014/chart" uri="{C3380CC4-5D6E-409C-BE32-E72D297353CC}">
              <c16:uniqueId val="{00000005-2EF3-4F9C-BEC9-A4B866B6D0DD}"/>
            </c:ext>
          </c:extLst>
        </c:ser>
        <c:ser>
          <c:idx val="3"/>
          <c:order val="6"/>
          <c:tx>
            <c:v>Insurance</c:v>
          </c:tx>
          <c:invertIfNegative val="0"/>
          <c:cat>
            <c:numRef>
              <c:f>'Production Costs'!$A$5:$A$27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Costs'!$F$5:$F$27</c:f>
              <c:numCache>
                <c:formatCode>_("$"* #,##0.00_);_("$"* \(#,##0.00\);_("$"* "-"_);_(@_)</c:formatCode>
                <c:ptCount val="23"/>
                <c:pt idx="0">
                  <c:v>4.1666666666666664E-2</c:v>
                </c:pt>
                <c:pt idx="1">
                  <c:v>3.4246575342465752E-2</c:v>
                </c:pt>
                <c:pt idx="2">
                  <c:v>3.6809815950920248E-2</c:v>
                </c:pt>
                <c:pt idx="3">
                  <c:v>3.8216560509554139E-2</c:v>
                </c:pt>
                <c:pt idx="4">
                  <c:v>3.8674033149171269E-2</c:v>
                </c:pt>
                <c:pt idx="5">
                  <c:v>4.046242774566474E-2</c:v>
                </c:pt>
                <c:pt idx="6">
                  <c:v>4.2168674698795178E-2</c:v>
                </c:pt>
                <c:pt idx="7">
                  <c:v>5.2631578947368418E-2</c:v>
                </c:pt>
                <c:pt idx="8">
                  <c:v>8.771929824561403E-2</c:v>
                </c:pt>
                <c:pt idx="9">
                  <c:v>0.12637362637362637</c:v>
                </c:pt>
                <c:pt idx="10">
                  <c:v>0.10303030303030303</c:v>
                </c:pt>
                <c:pt idx="11">
                  <c:v>9.8837209302325577E-2</c:v>
                </c:pt>
                <c:pt idx="12">
                  <c:v>0.16788321167883211</c:v>
                </c:pt>
                <c:pt idx="13">
                  <c:v>0.1524390243902439</c:v>
                </c:pt>
                <c:pt idx="14">
                  <c:v>0.1404494382022472</c:v>
                </c:pt>
                <c:pt idx="15">
                  <c:v>0.10416666666666667</c:v>
                </c:pt>
                <c:pt idx="16">
                  <c:v>9.8522167487684734E-2</c:v>
                </c:pt>
                <c:pt idx="17">
                  <c:v>7.4257425742574254E-2</c:v>
                </c:pt>
                <c:pt idx="18">
                  <c:v>6.1224489795918366E-2</c:v>
                </c:pt>
                <c:pt idx="19">
                  <c:v>7.0707070707070704E-2</c:v>
                </c:pt>
                <c:pt idx="20">
                  <c:v>7.909604519774012E-2</c:v>
                </c:pt>
                <c:pt idx="21">
                  <c:v>6.8627450980392163E-2</c:v>
                </c:pt>
                <c:pt idx="22">
                  <c:v>0.08</c:v>
                </c:pt>
              </c:numCache>
            </c:numRef>
          </c:val>
          <c:extLst>
            <c:ext xmlns:c16="http://schemas.microsoft.com/office/drawing/2014/chart" uri="{C3380CC4-5D6E-409C-BE32-E72D297353CC}">
              <c16:uniqueId val="{00000006-2EF3-4F9C-BEC9-A4B866B6D0DD}"/>
            </c:ext>
          </c:extLst>
        </c:ser>
        <c:ser>
          <c:idx val="4"/>
          <c:order val="7"/>
          <c:tx>
            <c:v>Fuel &amp; Repair</c:v>
          </c:tx>
          <c:invertIfNegative val="0"/>
          <c:cat>
            <c:numRef>
              <c:f>'Production Costs'!$A$5:$A$27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Costs'!$G$5:$G$27</c:f>
              <c:numCache>
                <c:formatCode>_("$"* #,##0.00_);_("$"* \(#,##0.00\);_("$"* "-"_);_(@_)</c:formatCode>
                <c:ptCount val="23"/>
                <c:pt idx="0">
                  <c:v>0.13194444444444445</c:v>
                </c:pt>
                <c:pt idx="1">
                  <c:v>0.13698630136986301</c:v>
                </c:pt>
                <c:pt idx="2">
                  <c:v>0.12269938650306748</c:v>
                </c:pt>
                <c:pt idx="3">
                  <c:v>0.1464968152866242</c:v>
                </c:pt>
                <c:pt idx="4">
                  <c:v>0.13259668508287292</c:v>
                </c:pt>
                <c:pt idx="5">
                  <c:v>0.17341040462427745</c:v>
                </c:pt>
                <c:pt idx="6">
                  <c:v>0.20481927710843373</c:v>
                </c:pt>
                <c:pt idx="7">
                  <c:v>0.19883040935672514</c:v>
                </c:pt>
                <c:pt idx="8">
                  <c:v>0.21052631578947367</c:v>
                </c:pt>
                <c:pt idx="9">
                  <c:v>0.19780219780219779</c:v>
                </c:pt>
                <c:pt idx="10">
                  <c:v>0.21818181818181817</c:v>
                </c:pt>
                <c:pt idx="11">
                  <c:v>0.26162790697674421</c:v>
                </c:pt>
                <c:pt idx="12">
                  <c:v>0.36496350364963503</c:v>
                </c:pt>
                <c:pt idx="13">
                  <c:v>0.3048780487804878</c:v>
                </c:pt>
                <c:pt idx="14">
                  <c:v>0.28651685393258425</c:v>
                </c:pt>
                <c:pt idx="15">
                  <c:v>0.265625</c:v>
                </c:pt>
                <c:pt idx="16">
                  <c:v>0.25615763546798032</c:v>
                </c:pt>
                <c:pt idx="17">
                  <c:v>0.26237623762376239</c:v>
                </c:pt>
                <c:pt idx="18">
                  <c:v>0.28061224489795916</c:v>
                </c:pt>
                <c:pt idx="19">
                  <c:v>0.28282828282828282</c:v>
                </c:pt>
                <c:pt idx="20">
                  <c:v>0.32203389830508472</c:v>
                </c:pt>
                <c:pt idx="21">
                  <c:v>0.28431372549019607</c:v>
                </c:pt>
                <c:pt idx="22">
                  <c:v>0.35</c:v>
                </c:pt>
              </c:numCache>
            </c:numRef>
          </c:val>
          <c:extLst>
            <c:ext xmlns:c16="http://schemas.microsoft.com/office/drawing/2014/chart" uri="{C3380CC4-5D6E-409C-BE32-E72D297353CC}">
              <c16:uniqueId val="{00000007-2EF3-4F9C-BEC9-A4B866B6D0DD}"/>
            </c:ext>
          </c:extLst>
        </c:ser>
        <c:ser>
          <c:idx val="5"/>
          <c:order val="8"/>
          <c:tx>
            <c:v>Drying &amp; Storage</c:v>
          </c:tx>
          <c:invertIfNegative val="0"/>
          <c:cat>
            <c:numRef>
              <c:f>'Production Costs'!$A$5:$A$27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Costs'!$H$5:$H$27</c:f>
              <c:numCache>
                <c:formatCode>_("$"* #,##0.00_);_("$"* \(#,##0.00\);_("$"* "-"_);_(@_)</c:formatCode>
                <c:ptCount val="23"/>
                <c:pt idx="0">
                  <c:v>0.11805555555555555</c:v>
                </c:pt>
                <c:pt idx="1">
                  <c:v>0.14383561643835616</c:v>
                </c:pt>
                <c:pt idx="2">
                  <c:v>0.12269938650306748</c:v>
                </c:pt>
                <c:pt idx="3">
                  <c:v>0.13375796178343949</c:v>
                </c:pt>
                <c:pt idx="4">
                  <c:v>0.13259668508287292</c:v>
                </c:pt>
                <c:pt idx="5">
                  <c:v>0.13872832369942195</c:v>
                </c:pt>
                <c:pt idx="6">
                  <c:v>7.2289156626506021E-2</c:v>
                </c:pt>
                <c:pt idx="7">
                  <c:v>5.2631578947368418E-2</c:v>
                </c:pt>
                <c:pt idx="8">
                  <c:v>0.12865497076023391</c:v>
                </c:pt>
                <c:pt idx="9">
                  <c:v>0.14285714285714285</c:v>
                </c:pt>
                <c:pt idx="10">
                  <c:v>6.0606060606060608E-2</c:v>
                </c:pt>
                <c:pt idx="11">
                  <c:v>4.6511627906976744E-2</c:v>
                </c:pt>
                <c:pt idx="12">
                  <c:v>5.8394160583941604E-2</c:v>
                </c:pt>
                <c:pt idx="13">
                  <c:v>0.10365853658536585</c:v>
                </c:pt>
                <c:pt idx="14">
                  <c:v>0.11235955056179775</c:v>
                </c:pt>
                <c:pt idx="15">
                  <c:v>7.8125E-2</c:v>
                </c:pt>
                <c:pt idx="16">
                  <c:v>6.4039408866995079E-2</c:v>
                </c:pt>
                <c:pt idx="17">
                  <c:v>8.9108910891089105E-2</c:v>
                </c:pt>
                <c:pt idx="18">
                  <c:v>8.1632653061224483E-2</c:v>
                </c:pt>
                <c:pt idx="19">
                  <c:v>9.0909090909090912E-2</c:v>
                </c:pt>
                <c:pt idx="20">
                  <c:v>6.7796610169491525E-2</c:v>
                </c:pt>
                <c:pt idx="21">
                  <c:v>6.3725490196078427E-2</c:v>
                </c:pt>
                <c:pt idx="22">
                  <c:v>0.09</c:v>
                </c:pt>
              </c:numCache>
            </c:numRef>
          </c:val>
          <c:extLst>
            <c:ext xmlns:c16="http://schemas.microsoft.com/office/drawing/2014/chart" uri="{C3380CC4-5D6E-409C-BE32-E72D297353CC}">
              <c16:uniqueId val="{00000008-2EF3-4F9C-BEC9-A4B866B6D0DD}"/>
            </c:ext>
          </c:extLst>
        </c:ser>
        <c:ser>
          <c:idx val="7"/>
          <c:order val="9"/>
          <c:tx>
            <c:v>Interest &amp; Other</c:v>
          </c:tx>
          <c:invertIfNegative val="0"/>
          <c:cat>
            <c:numRef>
              <c:f>'Production Costs'!$A$5:$A$27</c:f>
              <c:numCache>
                <c:formatCode>General</c:formatCod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numCache>
            </c:numRef>
          </c:cat>
          <c:val>
            <c:numRef>
              <c:f>'Production Costs'!$J$5:$J$27</c:f>
              <c:numCache>
                <c:formatCode>_("$"* #,##0.00_);_("$"* \(#,##0.00\);_("$"* "-"_);_(@_)</c:formatCode>
                <c:ptCount val="23"/>
                <c:pt idx="0">
                  <c:v>0.20736111111111111</c:v>
                </c:pt>
                <c:pt idx="1">
                  <c:v>0.21102739726027397</c:v>
                </c:pt>
                <c:pt idx="2">
                  <c:v>0.16610429447852759</c:v>
                </c:pt>
                <c:pt idx="3">
                  <c:v>0.16213375796178342</c:v>
                </c:pt>
                <c:pt idx="4">
                  <c:v>0.14088397790055249</c:v>
                </c:pt>
                <c:pt idx="5">
                  <c:v>0.16404624277456648</c:v>
                </c:pt>
                <c:pt idx="6">
                  <c:v>0.1930722891566265</c:v>
                </c:pt>
                <c:pt idx="7">
                  <c:v>0.21637426900584794</c:v>
                </c:pt>
                <c:pt idx="8">
                  <c:v>0.22362573099415201</c:v>
                </c:pt>
                <c:pt idx="9">
                  <c:v>0.24072802197802198</c:v>
                </c:pt>
                <c:pt idx="10">
                  <c:v>0.22209090909090906</c:v>
                </c:pt>
                <c:pt idx="11">
                  <c:v>0.22601744186046513</c:v>
                </c:pt>
                <c:pt idx="12">
                  <c:v>0.28198905109489059</c:v>
                </c:pt>
                <c:pt idx="13">
                  <c:v>0.2320121951219512</c:v>
                </c:pt>
                <c:pt idx="14">
                  <c:v>0.19742977528089886</c:v>
                </c:pt>
                <c:pt idx="15">
                  <c:v>0.19010416666666666</c:v>
                </c:pt>
                <c:pt idx="16">
                  <c:v>0.18420689655172412</c:v>
                </c:pt>
                <c:pt idx="17">
                  <c:v>0.18353960396039606</c:v>
                </c:pt>
                <c:pt idx="18">
                  <c:v>0.19178571428571431</c:v>
                </c:pt>
                <c:pt idx="19">
                  <c:v>0.20494949494949494</c:v>
                </c:pt>
                <c:pt idx="20">
                  <c:v>0.22122033898305088</c:v>
                </c:pt>
                <c:pt idx="21">
                  <c:v>0.18088235294117649</c:v>
                </c:pt>
                <c:pt idx="22">
                  <c:v>0.24429999999999999</c:v>
                </c:pt>
              </c:numCache>
            </c:numRef>
          </c:val>
          <c:extLst>
            <c:ext xmlns:c16="http://schemas.microsoft.com/office/drawing/2014/chart" uri="{C3380CC4-5D6E-409C-BE32-E72D297353CC}">
              <c16:uniqueId val="{00000009-2EF3-4F9C-BEC9-A4B866B6D0DD}"/>
            </c:ext>
          </c:extLst>
        </c:ser>
        <c:dLbls>
          <c:showLegendKey val="0"/>
          <c:showVal val="0"/>
          <c:showCatName val="0"/>
          <c:showSerName val="0"/>
          <c:showPercent val="0"/>
          <c:showBubbleSize val="0"/>
        </c:dLbls>
        <c:gapWidth val="0"/>
        <c:overlap val="100"/>
        <c:axId val="421389904"/>
        <c:axId val="421389120"/>
      </c:barChart>
      <c:catAx>
        <c:axId val="421389904"/>
        <c:scaling>
          <c:orientation val="minMax"/>
        </c:scaling>
        <c:delete val="0"/>
        <c:axPos val="b"/>
        <c:title>
          <c:tx>
            <c:rich>
              <a:bodyPr/>
              <a:lstStyle/>
              <a:p>
                <a:pPr>
                  <a:defRPr sz="1000" b="0" i="0" u="none" strike="noStrike" baseline="0">
                    <a:solidFill>
                      <a:srgbClr val="000000"/>
                    </a:solidFill>
                    <a:latin typeface="Calibri"/>
                    <a:ea typeface="Calibri"/>
                    <a:cs typeface="Calibri"/>
                  </a:defRPr>
                </a:pPr>
                <a:r>
                  <a:rPr lang="en-US" sz="1400" b="0" i="0" u="none" strike="noStrike" baseline="0">
                    <a:solidFill>
                      <a:srgbClr val="000000"/>
                    </a:solidFill>
                    <a:latin typeface="Calibri"/>
                  </a:rPr>
                  <a:t>Crop Year </a:t>
                </a:r>
              </a:p>
            </c:rich>
          </c:tx>
          <c:layout>
            <c:manualLayout>
              <c:xMode val="edge"/>
              <c:yMode val="edge"/>
              <c:x val="0.48277413290036397"/>
              <c:y val="0.74307250267487701"/>
            </c:manualLayout>
          </c:layout>
          <c:overlay val="0"/>
        </c:title>
        <c:numFmt formatCode="General" sourceLinked="1"/>
        <c:majorTickMark val="out"/>
        <c:minorTickMark val="none"/>
        <c:tickLblPos val="nextTo"/>
        <c:txPr>
          <a:bodyPr rot="5400000" vert="horz"/>
          <a:lstStyle/>
          <a:p>
            <a:pPr>
              <a:defRPr sz="1200" b="0" i="0" u="none" strike="noStrike" baseline="0">
                <a:solidFill>
                  <a:srgbClr val="000000"/>
                </a:solidFill>
                <a:latin typeface="Calibri"/>
                <a:ea typeface="Calibri"/>
                <a:cs typeface="Calibri"/>
              </a:defRPr>
            </a:pPr>
            <a:endParaRPr lang="en-US"/>
          </a:p>
        </c:txPr>
        <c:crossAx val="421389120"/>
        <c:crosses val="autoZero"/>
        <c:auto val="1"/>
        <c:lblAlgn val="ctr"/>
        <c:lblOffset val="100"/>
        <c:tickLblSkip val="1"/>
        <c:tickMarkSkip val="1"/>
        <c:noMultiLvlLbl val="0"/>
      </c:catAx>
      <c:valAx>
        <c:axId val="421389120"/>
        <c:scaling>
          <c:orientation val="minMax"/>
          <c:max val="6"/>
          <c:min val="0"/>
        </c:scaling>
        <c:delete val="0"/>
        <c:axPos val="l"/>
        <c:majorGridlines/>
        <c:title>
          <c:tx>
            <c:rich>
              <a:bodyPr/>
              <a:lstStyle/>
              <a:p>
                <a:pPr>
                  <a:defRPr sz="1400" b="0" i="0" u="none" strike="noStrike" baseline="0">
                    <a:solidFill>
                      <a:srgbClr val="000000"/>
                    </a:solidFill>
                    <a:latin typeface="Calibri"/>
                    <a:ea typeface="Calibri"/>
                    <a:cs typeface="Calibri"/>
                  </a:defRPr>
                </a:pPr>
                <a:r>
                  <a:rPr lang="en-US" b="0"/>
                  <a:t>$ per bu.</a:t>
                </a:r>
              </a:p>
            </c:rich>
          </c:tx>
          <c:layout>
            <c:manualLayout>
              <c:xMode val="edge"/>
              <c:yMode val="edge"/>
              <c:x val="1.3318518518518599E-2"/>
              <c:y val="0.38009761034772599"/>
            </c:manualLayout>
          </c:layout>
          <c:overlay val="0"/>
        </c:title>
        <c:numFmt formatCode="_(&quot;$&quot;* #,##0.00_);_(&quot;$&quot;* \(#,##0.00\);_(&quot;$&quot;* &quot;-&quot;_);_(@_)" sourceLinked="1"/>
        <c:majorTickMark val="out"/>
        <c:minorTickMark val="none"/>
        <c:tickLblPos val="nextTo"/>
        <c:txPr>
          <a:bodyPr rot="0" vert="horz"/>
          <a:lstStyle/>
          <a:p>
            <a:pPr>
              <a:defRPr sz="1400" b="0" i="0" u="none" strike="noStrike" baseline="0">
                <a:solidFill>
                  <a:srgbClr val="000000"/>
                </a:solidFill>
                <a:latin typeface="Calibri"/>
                <a:ea typeface="Calibri"/>
                <a:cs typeface="Calibri"/>
              </a:defRPr>
            </a:pPr>
            <a:endParaRPr lang="en-US"/>
          </a:p>
        </c:txPr>
        <c:crossAx val="421389904"/>
        <c:crosses val="autoZero"/>
        <c:crossBetween val="between"/>
      </c:valAx>
    </c:plotArea>
    <c:legend>
      <c:legendPos val="b"/>
      <c:legendEntry>
        <c:idx val="5"/>
        <c:txPr>
          <a:bodyPr/>
          <a:lstStyle/>
          <a:p>
            <a:pPr>
              <a:defRPr sz="1300" b="0" i="0" u="none" strike="noStrike" baseline="0">
                <a:solidFill>
                  <a:srgbClr val="000000"/>
                </a:solidFill>
                <a:latin typeface="Calibri"/>
                <a:ea typeface="Calibri"/>
                <a:cs typeface="Calibri"/>
              </a:defRPr>
            </a:pPr>
            <a:endParaRPr lang="en-US"/>
          </a:p>
        </c:txPr>
      </c:legendEntry>
      <c:layout>
        <c:manualLayout>
          <c:xMode val="edge"/>
          <c:yMode val="edge"/>
          <c:x val="8.5767968395564401E-2"/>
          <c:y val="0.79801656191820103"/>
          <c:w val="0.80815305971946505"/>
          <c:h val="0.191889093029455"/>
        </c:manualLayout>
      </c:layout>
      <c:overlay val="0"/>
      <c:txPr>
        <a:bodyPr/>
        <a:lstStyle/>
        <a:p>
          <a:pPr>
            <a:defRPr sz="1300" b="0" i="0" u="none" strike="noStrike" baseline="0">
              <a:solidFill>
                <a:srgbClr val="000000"/>
              </a:solidFill>
              <a:latin typeface="Calibri"/>
              <a:ea typeface="Calibri"/>
              <a:cs typeface="Calibri"/>
            </a:defRPr>
          </a:pPr>
          <a:endParaRPr lang="en-US"/>
        </a:p>
      </c:txPr>
    </c:legend>
    <c:plotVisOnly val="0"/>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4" l="0.70000000000000095" r="0.70000000000000095" t="0.750000000000004"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rotection>
    <c:chartObject val="0"/>
    <c:data val="0"/>
    <c:formatting val="0"/>
    <c:selection val="0"/>
    <c:userInterface val="0"/>
  </c:protection>
  <c:chart>
    <c:autoTitleDeleted val="0"/>
    <c:plotArea>
      <c:layout/>
      <c:barChart>
        <c:barDir val="col"/>
        <c:grouping val="clustered"/>
        <c:varyColors val="0"/>
        <c:dLbls>
          <c:showLegendKey val="0"/>
          <c:showVal val="0"/>
          <c:showCatName val="0"/>
          <c:showSerName val="0"/>
          <c:showPercent val="0"/>
          <c:showBubbleSize val="0"/>
        </c:dLbls>
        <c:gapWidth val="150"/>
        <c:axId val="421393824"/>
        <c:axId val="421389512"/>
      </c:barChart>
      <c:catAx>
        <c:axId val="421393824"/>
        <c:scaling>
          <c:orientation val="minMax"/>
        </c:scaling>
        <c:delete val="0"/>
        <c:axPos val="b"/>
        <c:majorTickMark val="out"/>
        <c:minorTickMark val="none"/>
        <c:tickLblPos val="nextTo"/>
        <c:crossAx val="421389512"/>
        <c:crosses val="autoZero"/>
        <c:auto val="1"/>
        <c:lblAlgn val="ctr"/>
        <c:lblOffset val="100"/>
        <c:noMultiLvlLbl val="0"/>
      </c:catAx>
      <c:valAx>
        <c:axId val="421389512"/>
        <c:scaling>
          <c:orientation val="minMax"/>
        </c:scaling>
        <c:delete val="0"/>
        <c:axPos val="l"/>
        <c:majorGridlines/>
        <c:majorTickMark val="out"/>
        <c:minorTickMark val="none"/>
        <c:tickLblPos val="nextTo"/>
        <c:crossAx val="421393824"/>
        <c:crosses val="autoZero"/>
        <c:crossBetween val="between"/>
      </c:valAx>
    </c:plotArea>
    <c:legend>
      <c:legendPos val="r"/>
      <c:overlay val="0"/>
    </c:legend>
    <c:plotVisOnly val="1"/>
    <c:dispBlanksAs val="gap"/>
    <c:showDLblsOverMax val="0"/>
  </c:chart>
  <c:spPr>
    <a:ln>
      <a:noFill/>
    </a:ln>
  </c:spPr>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chartsheets/_rels/sheet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codeName="Chart1">
    <tabColor theme="2" tint="-9.9978637043366805E-2"/>
  </sheetPr>
  <sheetViews>
    <sheetView zoomScale="90" workbookViewId="0"/>
  </sheetViews>
  <sheetProtection content="1" objects="1"/>
  <pageMargins left="0.25" right="0.25" top="1.25" bottom="1.25" header="0.3" footer="0.3"/>
  <pageSetup orientation="landscape" r:id="rId1"/>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600-000000000000}">
  <sheetPr codeName="Chart5">
    <tabColor theme="2" tint="-9.9978637043366805E-2"/>
  </sheetPr>
  <sheetViews>
    <sheetView zoomScale="90" workbookViewId="0"/>
  </sheetViews>
  <sheetProtection content="1" objects="1"/>
  <pageMargins left="0.25" right="0.25" top="1.5" bottom="1.5" header="0.3" footer="0.3"/>
  <pageSetup orientation="landscape" r:id="rId1"/>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700-000000000000}">
  <sheetPr codeName="Chart2">
    <tabColor theme="2" tint="-9.9978637043366805E-2"/>
  </sheetPr>
  <sheetViews>
    <sheetView zoomScale="90" workbookViewId="0"/>
  </sheetViews>
  <sheetProtection content="1" objects="1"/>
  <pageMargins left="0.25" right="0.25" top="1.25" bottom="1.25" header="0.3" footer="0.3"/>
  <pageSetup orientation="landscape" r:id="rId1"/>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800-000000000000}">
  <sheetPr codeName="Chart6">
    <tabColor theme="2" tint="-9.9978637043366805E-2"/>
  </sheetPr>
  <sheetViews>
    <sheetView workbookViewId="0"/>
  </sheetViews>
  <sheetProtection content="1" objects="1"/>
  <pageMargins left="0.25" right="0.25" top="1.5" bottom="1.5" header="0.3" footer="0.3"/>
  <pageSetup orientation="landscape" r:id="rId1"/>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900-000000000000}">
  <sheetPr codeName="Chart7">
    <tabColor theme="2" tint="-9.9978637043366805E-2"/>
  </sheetPr>
  <sheetViews>
    <sheetView workbookViewId="0"/>
  </sheetViews>
  <sheetProtection content="1" objects="1"/>
  <pageMargins left="0.25" right="0.25" top="1.5" bottom="1.5" header="0.3" footer="0.3"/>
  <pageSetup orientation="landscape" r:id="rId1"/>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A00-000000000000}">
  <sheetPr codeName="Chart8">
    <tabColor theme="2" tint="-9.9978637043366805E-2"/>
  </sheetPr>
  <sheetViews>
    <sheetView zoomScale="90" workbookViewId="0"/>
  </sheetViews>
  <sheetProtection content="1" objects="1"/>
  <pageMargins left="0.25" right="0.25" top="1.5" bottom="1.5" header="0.3" footer="0.3"/>
  <pageSetup orientation="landscape" r:id="rId1"/>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B00-000000000000}">
  <sheetPr codeName="Chart9">
    <tabColor theme="2" tint="-9.9978637043366805E-2"/>
  </sheetPr>
  <sheetViews>
    <sheetView workbookViewId="0"/>
  </sheetViews>
  <sheetProtection content="1" objects="1"/>
  <pageMargins left="0.25" right="0.25" top="1.5" bottom="1.5" header="0.3" footer="0.3"/>
  <pageSetup orientation="landscape" r:id="rId1"/>
  <drawing r:id="rId2"/>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C00-000000000000}">
  <sheetPr codeName="Chart3">
    <tabColor theme="2" tint="-9.9978637043366805E-2"/>
  </sheetPr>
  <sheetViews>
    <sheetView workbookViewId="0"/>
  </sheetViews>
  <sheetProtection content="1" objects="1"/>
  <pageMargins left="0.25" right="0.25" top="1.5" bottom="1.5" header="0.5" footer="0.5"/>
  <pageSetup orientation="landscape" r:id="rId1"/>
  <drawing r:id="rId2"/>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D00-000000000000}">
  <sheetPr codeName="Chart4">
    <tabColor theme="2" tint="-9.9978637043366805E-2"/>
  </sheetPr>
  <sheetViews>
    <sheetView workbookViewId="0"/>
  </sheetViews>
  <sheetProtection content="1" objects="1"/>
  <pageMargins left="0.25" right="0.25" top="1.5" bottom="1.5" header="0.5" footer="0.5"/>
  <pageSetup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0</xdr:col>
      <xdr:colOff>5053965</xdr:colOff>
      <xdr:row>49</xdr:row>
      <xdr:rowOff>152404</xdr:rowOff>
    </xdr:from>
    <xdr:to>
      <xdr:col>0</xdr:col>
      <xdr:colOff>8254365</xdr:colOff>
      <xdr:row>53</xdr:row>
      <xdr:rowOff>51296</xdr:rowOff>
    </xdr:to>
    <xdr:pic>
      <xdr:nvPicPr>
        <xdr:cNvPr id="3" name="Picture 1" title="ISU Extension and Outreach image">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5053965" y="11430004"/>
          <a:ext cx="3200400" cy="584692"/>
        </a:xfrm>
        <a:prstGeom prst="rect">
          <a:avLst/>
        </a:prstGeom>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absoluteAnchor>
    <xdr:pos x="0" y="0"/>
    <xdr:ext cx="9482667" cy="4910667"/>
    <xdr:graphicFrame macro="">
      <xdr:nvGraphicFramePr>
        <xdr:cNvPr id="2" name="Chart 1" title="Landowner returns per bushel chart">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cdr:x>
      <cdr:y>0</cdr:y>
    </cdr:from>
    <cdr:to>
      <cdr:x>1</cdr:x>
      <cdr:y>1</cdr:y>
    </cdr:to>
    <cdr:graphicFrame macro="">
      <cdr:nvGraphicFramePr>
        <cdr:cNvPr id="352285" name="Chart 29" title="Landowner Returns per bushel - chart">
          <a:extLst xmlns:a="http://schemas.openxmlformats.org/drawingml/2006/main">
            <a:ext uri="{FF2B5EF4-FFF2-40B4-BE49-F238E27FC236}">
              <a16:creationId xmlns:a16="http://schemas.microsoft.com/office/drawing/2014/main" id="{190A48A5-FB1B-4D7A-B946-1B35ABF465B1}"/>
            </a:ext>
          </a:extLst>
        </cdr:cNvPr>
        <cdr:cNvGraphicFramePr>
          <a:graphicFrameLocks xmlns:a="http://schemas.openxmlformats.org/drawingml/2006/main"/>
        </cdr:cNvGraphicFramePr>
      </cdr:nvGraphicFramePr>
      <cdr:xfrm>
        <a:off xmlns:a="http://schemas.openxmlformats.org/drawingml/2006/main" x="0" y="0"/>
        <a:ext xmlns:a="http://schemas.openxmlformats.org/drawingml/2006/main" cx="0" cy="0"/>
      </cdr: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cdr:graphicFrame>
  </cdr:relSizeAnchor>
</c:userShapes>
</file>

<file path=xl/drawings/drawing12.xml><?xml version="1.0" encoding="utf-8"?>
<xdr:wsDr xmlns:xdr="http://schemas.openxmlformats.org/drawingml/2006/spreadsheetDrawing" xmlns:a="http://schemas.openxmlformats.org/drawingml/2006/main">
  <xdr:absoluteAnchor>
    <xdr:pos x="0" y="0"/>
    <xdr:ext cx="9496425" cy="4924425"/>
    <xdr:graphicFrame macro="">
      <xdr:nvGraphicFramePr>
        <xdr:cNvPr id="2" name="Chart 1" title="Tenant Returns per bushel - chart">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c:userShapes xmlns:c="http://schemas.openxmlformats.org/drawingml/2006/chart">
  <cdr:relSizeAnchor xmlns:cdr="http://schemas.openxmlformats.org/drawingml/2006/chartDrawing">
    <cdr:from>
      <cdr:x>0</cdr:x>
      <cdr:y>0</cdr:y>
    </cdr:from>
    <cdr:to>
      <cdr:x>1</cdr:x>
      <cdr:y>1</cdr:y>
    </cdr:to>
    <cdr:graphicFrame macro="">
      <cdr:nvGraphicFramePr>
        <cdr:cNvPr id="352286" name="Chart 30" title="Tenant Returns per bushel - chart">
          <a:extLst xmlns:a="http://schemas.openxmlformats.org/drawingml/2006/main">
            <a:ext uri="{FF2B5EF4-FFF2-40B4-BE49-F238E27FC236}">
              <a16:creationId xmlns:a16="http://schemas.microsoft.com/office/drawing/2014/main" id="{4095EDDC-DB83-4C30-8CC8-2FD787C58343}"/>
            </a:ext>
          </a:extLst>
        </cdr:cNvPr>
        <cdr:cNvGraphicFramePr>
          <a:graphicFrameLocks xmlns:a="http://schemas.openxmlformats.org/drawingml/2006/main"/>
        </cdr:cNvGraphicFramePr>
      </cdr:nvGraphicFramePr>
      <cdr:xfrm>
        <a:off xmlns:a="http://schemas.openxmlformats.org/drawingml/2006/main" x="0" y="0"/>
        <a:ext xmlns:a="http://schemas.openxmlformats.org/drawingml/2006/main" cx="0" cy="0"/>
      </cdr: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cdr:graphicFrame>
  </cdr:relSizeAnchor>
</c:userShapes>
</file>

<file path=xl/drawings/drawing14.xml><?xml version="1.0" encoding="utf-8"?>
<xdr:wsDr xmlns:xdr="http://schemas.openxmlformats.org/drawingml/2006/spreadsheetDrawing" xmlns:a="http://schemas.openxmlformats.org/drawingml/2006/main">
  <xdr:absoluteAnchor>
    <xdr:pos x="0" y="0"/>
    <xdr:ext cx="9496425" cy="4924425"/>
    <xdr:graphicFrame macro="">
      <xdr:nvGraphicFramePr>
        <xdr:cNvPr id="2" name="Chart 1" title="Landowner returns per acre - chart">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xml><?xml version="1.0" encoding="utf-8"?>
<xdr:wsDr xmlns:xdr="http://schemas.openxmlformats.org/drawingml/2006/spreadsheetDrawing" xmlns:a="http://schemas.openxmlformats.org/drawingml/2006/main">
  <xdr:absoluteAnchor>
    <xdr:pos x="0" y="0"/>
    <xdr:ext cx="9496425" cy="4924425"/>
    <xdr:graphicFrame macro="">
      <xdr:nvGraphicFramePr>
        <xdr:cNvPr id="2" name="Chart 1" title="Tenant returns per acre chart">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482667" cy="5365750"/>
    <xdr:graphicFrame macro="">
      <xdr:nvGraphicFramePr>
        <xdr:cNvPr id="2" name="Chart 1" title="Chart-Corn Yield">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482667" cy="4910667"/>
    <xdr:graphicFrame macro="">
      <xdr:nvGraphicFramePr>
        <xdr:cNvPr id="2" name="Chart 1" title="Income charts">
          <a:extLst>
            <a:ext uri="{FF2B5EF4-FFF2-40B4-BE49-F238E27FC236}">
              <a16:creationId xmlns:a16="http://schemas.microsoft.com/office/drawing/2014/main" id="{00000000-0008-0000-0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0.00365</cdr:x>
      <cdr:y>0</cdr:y>
    </cdr:from>
    <cdr:to>
      <cdr:x>0.501</cdr:x>
      <cdr:y>0.99534</cdr:y>
    </cdr:to>
    <cdr:graphicFrame macro="">
      <cdr:nvGraphicFramePr>
        <cdr:cNvPr id="2" name="Chart 1" title="Chart-Corn Farmer Income per acre">
          <a:extLst xmlns:a="http://schemas.openxmlformats.org/drawingml/2006/main">
            <a:ext uri="{FF2B5EF4-FFF2-40B4-BE49-F238E27FC236}">
              <a16:creationId xmlns:a16="http://schemas.microsoft.com/office/drawing/2014/main" id="{3D47D66A-5009-4D22-BE99-E21E01C2C723}"/>
            </a:ext>
          </a:extLst>
        </cdr:cNvPr>
        <cdr:cNvGraphicFramePr/>
      </cdr:nvGraphicFramePr>
      <cdr:xfrm>
        <a:off xmlns:a="http://schemas.openxmlformats.org/drawingml/2006/main" x="0" y="0"/>
        <a:ext xmlns:a="http://schemas.openxmlformats.org/drawingml/2006/main" cx="0" cy="0"/>
      </cdr: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cdr:graphicFrame>
  </cdr:relSizeAnchor>
  <cdr:relSizeAnchor xmlns:cdr="http://schemas.openxmlformats.org/drawingml/2006/chartDrawing">
    <cdr:from>
      <cdr:x>0.50345</cdr:x>
      <cdr:y>0</cdr:y>
    </cdr:from>
    <cdr:to>
      <cdr:x>1</cdr:x>
      <cdr:y>0.99534</cdr:y>
    </cdr:to>
    <cdr:graphicFrame macro="">
      <cdr:nvGraphicFramePr>
        <cdr:cNvPr id="3" name="Chart 1" title="Corn Farmer Income per bushel">
          <a:extLst xmlns:a="http://schemas.openxmlformats.org/drawingml/2006/main">
            <a:ext uri="{FF2B5EF4-FFF2-40B4-BE49-F238E27FC236}">
              <a16:creationId xmlns:a16="http://schemas.microsoft.com/office/drawing/2014/main" id="{A197447A-3B30-4A37-A3BB-C10E3D17DD02}"/>
            </a:ext>
          </a:extLst>
        </cdr:cNvPr>
        <cdr:cNvGraphicFramePr/>
      </cdr:nvGraphicFramePr>
      <cdr:xfrm>
        <a:off xmlns:a="http://schemas.openxmlformats.org/drawingml/2006/main" x="0" y="0"/>
        <a:ext xmlns:a="http://schemas.openxmlformats.org/drawingml/2006/main" cx="0" cy="0"/>
      </cdr: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cdr:graphicFrame>
  </cdr:relSizeAnchor>
</c:userShapes>
</file>

<file path=xl/drawings/drawing5.xml><?xml version="1.0" encoding="utf-8"?>
<xdr:wsDr xmlns:xdr="http://schemas.openxmlformats.org/drawingml/2006/spreadsheetDrawing" xmlns:a="http://schemas.openxmlformats.org/drawingml/2006/main">
  <xdr:absoluteAnchor>
    <xdr:pos x="0" y="0"/>
    <xdr:ext cx="9482667" cy="5365750"/>
    <xdr:graphicFrame macro="">
      <xdr:nvGraphicFramePr>
        <xdr:cNvPr id="2" name="Chart 1" title="Corn Production Input Price Index">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496425" cy="4924425"/>
    <xdr:graphicFrame macro="">
      <xdr:nvGraphicFramePr>
        <xdr:cNvPr id="2" name="Chart 1" title="Cost per bushel charts">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0.49578</cdr:x>
      <cdr:y>0</cdr:y>
    </cdr:from>
    <cdr:to>
      <cdr:x>1</cdr:x>
      <cdr:y>0.99845</cdr:y>
    </cdr:to>
    <cdr:graphicFrame macro="">
      <cdr:nvGraphicFramePr>
        <cdr:cNvPr id="2" name="Chart 1" title="Tenant Production Costs per bushel">
          <a:extLst xmlns:a="http://schemas.openxmlformats.org/drawingml/2006/main">
            <a:ext uri="{FF2B5EF4-FFF2-40B4-BE49-F238E27FC236}">
              <a16:creationId xmlns:a16="http://schemas.microsoft.com/office/drawing/2014/main" id="{171A695D-B586-4E6D-AE26-B05B3F1400ED}"/>
            </a:ext>
          </a:extLst>
        </cdr:cNvPr>
        <cdr:cNvGraphicFramePr/>
      </cdr:nvGraphicFramePr>
      <cdr:xfrm>
        <a:off xmlns:a="http://schemas.openxmlformats.org/drawingml/2006/main" x="0" y="0"/>
        <a:ext xmlns:a="http://schemas.openxmlformats.org/drawingml/2006/main" cx="0" cy="0"/>
      </cdr: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cdr:graphicFrame>
  </cdr:relSizeAnchor>
  <cdr:relSizeAnchor xmlns:cdr="http://schemas.openxmlformats.org/drawingml/2006/chartDrawing">
    <cdr:from>
      <cdr:x>0</cdr:x>
      <cdr:y>0</cdr:y>
    </cdr:from>
    <cdr:to>
      <cdr:x>0.49679</cdr:x>
      <cdr:y>0.99845</cdr:y>
    </cdr:to>
    <cdr:graphicFrame macro="">
      <cdr:nvGraphicFramePr>
        <cdr:cNvPr id="3" name="Chart 1" title="Landowner Production Costs per bushel">
          <a:extLst xmlns:a="http://schemas.openxmlformats.org/drawingml/2006/main">
            <a:ext uri="{FF2B5EF4-FFF2-40B4-BE49-F238E27FC236}">
              <a16:creationId xmlns:a16="http://schemas.microsoft.com/office/drawing/2014/main" id="{31A281D0-4A97-4E9C-AB35-129CDA2464E1}"/>
            </a:ext>
          </a:extLst>
        </cdr:cNvPr>
        <cdr:cNvGraphicFramePr/>
      </cdr:nvGraphicFramePr>
      <cdr:xfrm>
        <a:off xmlns:a="http://schemas.openxmlformats.org/drawingml/2006/main" x="0" y="0"/>
        <a:ext xmlns:a="http://schemas.openxmlformats.org/drawingml/2006/main" cx="0" cy="0"/>
      </cdr: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cdr:graphicFrame>
  </cdr:relSizeAnchor>
</c:userShapes>
</file>

<file path=xl/drawings/drawing8.xml><?xml version="1.0" encoding="utf-8"?>
<xdr:wsDr xmlns:xdr="http://schemas.openxmlformats.org/drawingml/2006/spreadsheetDrawing" xmlns:a="http://schemas.openxmlformats.org/drawingml/2006/main">
  <xdr:absoluteAnchor>
    <xdr:pos x="0" y="0"/>
    <xdr:ext cx="9496425" cy="4924425"/>
    <xdr:graphicFrame macro="">
      <xdr:nvGraphicFramePr>
        <xdr:cNvPr id="2" name="Chart 1" title="Cost per acre charts">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0.49498</cdr:x>
      <cdr:y>0</cdr:y>
    </cdr:from>
    <cdr:to>
      <cdr:x>1</cdr:x>
      <cdr:y>1</cdr:y>
    </cdr:to>
    <cdr:graphicFrame macro="">
      <cdr:nvGraphicFramePr>
        <cdr:cNvPr id="2" name="Chart 1" title="Tenant Production Costs per acre">
          <a:extLst xmlns:a="http://schemas.openxmlformats.org/drawingml/2006/main">
            <a:ext uri="{FF2B5EF4-FFF2-40B4-BE49-F238E27FC236}">
              <a16:creationId xmlns:a16="http://schemas.microsoft.com/office/drawing/2014/main" id="{AE168434-636B-45BC-887A-22F846726531}"/>
            </a:ext>
          </a:extLst>
        </cdr:cNvPr>
        <cdr:cNvGraphicFramePr/>
      </cdr:nvGraphicFramePr>
      <cdr:xfrm>
        <a:off xmlns:a="http://schemas.openxmlformats.org/drawingml/2006/main" x="0" y="0"/>
        <a:ext xmlns:a="http://schemas.openxmlformats.org/drawingml/2006/main" cx="0" cy="0"/>
      </cdr: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cdr:graphicFrame>
  </cdr:relSizeAnchor>
  <cdr:relSizeAnchor xmlns:cdr="http://schemas.openxmlformats.org/drawingml/2006/chartDrawing">
    <cdr:from>
      <cdr:x>0.00098</cdr:x>
      <cdr:y>0</cdr:y>
    </cdr:from>
    <cdr:to>
      <cdr:x>0.4968</cdr:x>
      <cdr:y>1</cdr:y>
    </cdr:to>
    <cdr:graphicFrame macro="">
      <cdr:nvGraphicFramePr>
        <cdr:cNvPr id="3" name="Chart 1" title="Landowner Production Costs per acre">
          <a:extLst xmlns:a="http://schemas.openxmlformats.org/drawingml/2006/main">
            <a:ext uri="{FF2B5EF4-FFF2-40B4-BE49-F238E27FC236}">
              <a16:creationId xmlns:a16="http://schemas.microsoft.com/office/drawing/2014/main" id="{FE4D87D6-E796-4B36-A10A-29D0AB471450}"/>
            </a:ext>
          </a:extLst>
        </cdr:cNvPr>
        <cdr:cNvGraphicFramePr/>
      </cdr:nvGraphicFramePr>
      <cdr:xfrm>
        <a:off xmlns:a="http://schemas.openxmlformats.org/drawingml/2006/main" x="0" y="0"/>
        <a:ext xmlns:a="http://schemas.openxmlformats.org/drawingml/2006/main" cx="0" cy="0"/>
      </cdr: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cdr:graphicFrame>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extension.iastate.edu/agdm/" TargetMode="External"/><Relationship Id="rId7" Type="http://schemas.openxmlformats.org/officeDocument/2006/relationships/printerSettings" Target="../printerSettings/printerSettings1.bin"/><Relationship Id="rId2" Type="http://schemas.openxmlformats.org/officeDocument/2006/relationships/hyperlink" Target="http://www.extension.iastate.edu/agdm/wholefarm/html/c2-10.html" TargetMode="External"/><Relationship Id="rId1" Type="http://schemas.openxmlformats.org/officeDocument/2006/relationships/hyperlink" Target="http://www.extension.iastate.edu/agdm/crops/html/a1-20.html" TargetMode="External"/><Relationship Id="rId6" Type="http://schemas.openxmlformats.org/officeDocument/2006/relationships/hyperlink" Target="mailto:aholste@iastate.edu?subject=A1-86" TargetMode="External"/><Relationship Id="rId5" Type="http://schemas.openxmlformats.org/officeDocument/2006/relationships/hyperlink" Target="http://www.extension.iastate.edu/diversity/ext" TargetMode="External"/><Relationship Id="rId4" Type="http://schemas.openxmlformats.org/officeDocument/2006/relationships/hyperlink" Target="mailto:agdm@iastate.edu?subject=AgDM%20Corn%20Profitability"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xtension.iastate.edu/agdm/wholefarm/html/c2-10.html" TargetMode="External"/><Relationship Id="rId2" Type="http://schemas.openxmlformats.org/officeDocument/2006/relationships/hyperlink" Target="https://www.extension.iastate.edu/agdm/crops/html/a1-20.html" TargetMode="External"/><Relationship Id="rId1" Type="http://schemas.openxmlformats.org/officeDocument/2006/relationships/hyperlink" Target="http://www.nass.usda.gov/Statistics_by_State/Iowa/index.php"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43"/>
    <pageSetUpPr autoPageBreaks="0"/>
  </sheetPr>
  <dimension ref="A1:B61"/>
  <sheetViews>
    <sheetView showGridLines="0" tabSelected="1" zoomScaleNormal="100" workbookViewId="0"/>
  </sheetViews>
  <sheetFormatPr defaultColWidth="8.88671875" defaultRowHeight="13.2" x14ac:dyDescent="0.25"/>
  <cols>
    <col min="1" max="1" width="125" style="362" customWidth="1"/>
    <col min="2" max="2" width="23" style="146" customWidth="1"/>
    <col min="3" max="16384" width="8.88671875" style="156"/>
  </cols>
  <sheetData>
    <row r="1" spans="1:2" ht="30.15" customHeight="1" x14ac:dyDescent="0.4">
      <c r="A1" s="359" t="s">
        <v>93</v>
      </c>
      <c r="B1" s="162"/>
    </row>
    <row r="2" spans="1:2" ht="11.25" customHeight="1" thickBot="1" x14ac:dyDescent="0.35">
      <c r="A2" s="360"/>
    </row>
    <row r="3" spans="1:2" ht="60" customHeight="1" thickBot="1" x14ac:dyDescent="0.3">
      <c r="A3" s="361" t="s">
        <v>194</v>
      </c>
      <c r="B3" s="166" t="s">
        <v>181</v>
      </c>
    </row>
    <row r="4" spans="1:2" x14ac:dyDescent="0.25">
      <c r="B4" s="165"/>
    </row>
    <row r="5" spans="1:2" ht="15.6" x14ac:dyDescent="0.3">
      <c r="A5" s="363" t="s">
        <v>23</v>
      </c>
    </row>
    <row r="6" spans="1:2" ht="46.5" customHeight="1" x14ac:dyDescent="0.25">
      <c r="A6" s="361" t="s">
        <v>180</v>
      </c>
    </row>
    <row r="8" spans="1:2" ht="15" customHeight="1" x14ac:dyDescent="0.3">
      <c r="A8" s="363" t="s">
        <v>24</v>
      </c>
    </row>
    <row r="9" spans="1:2" ht="69" customHeight="1" x14ac:dyDescent="0.25">
      <c r="A9" s="361" t="s">
        <v>187</v>
      </c>
    </row>
    <row r="11" spans="1:2" ht="15" customHeight="1" x14ac:dyDescent="0.3">
      <c r="A11" s="363" t="s">
        <v>25</v>
      </c>
    </row>
    <row r="12" spans="1:2" ht="27.75" customHeight="1" x14ac:dyDescent="0.25">
      <c r="A12" s="361" t="s">
        <v>80</v>
      </c>
    </row>
    <row r="14" spans="1:2" ht="15" customHeight="1" x14ac:dyDescent="0.3">
      <c r="A14" s="363" t="s">
        <v>26</v>
      </c>
    </row>
    <row r="15" spans="1:2" ht="12.75" customHeight="1" x14ac:dyDescent="0.25">
      <c r="A15" s="362" t="s">
        <v>100</v>
      </c>
    </row>
    <row r="16" spans="1:2" x14ac:dyDescent="0.25">
      <c r="A16" s="362" t="s">
        <v>104</v>
      </c>
    </row>
    <row r="17" spans="1:2" x14ac:dyDescent="0.25">
      <c r="A17" s="362" t="s">
        <v>27</v>
      </c>
    </row>
    <row r="18" spans="1:2" x14ac:dyDescent="0.25">
      <c r="A18" s="362" t="s">
        <v>81</v>
      </c>
    </row>
    <row r="19" spans="1:2" ht="12.75" customHeight="1" x14ac:dyDescent="0.25">
      <c r="A19" s="362" t="s">
        <v>79</v>
      </c>
    </row>
    <row r="20" spans="1:2" ht="40.65" customHeight="1" x14ac:dyDescent="0.25">
      <c r="A20" s="364" t="s">
        <v>188</v>
      </c>
      <c r="B20" s="160"/>
    </row>
    <row r="21" spans="1:2" ht="26.1" customHeight="1" x14ac:dyDescent="0.25">
      <c r="A21" s="364" t="s">
        <v>186</v>
      </c>
      <c r="B21" s="160"/>
    </row>
    <row r="22" spans="1:2" x14ac:dyDescent="0.25">
      <c r="A22" s="362" t="s">
        <v>28</v>
      </c>
    </row>
    <row r="23" spans="1:2" x14ac:dyDescent="0.25">
      <c r="A23" s="362" t="s">
        <v>29</v>
      </c>
    </row>
    <row r="24" spans="1:2" x14ac:dyDescent="0.25">
      <c r="A24" s="362" t="s">
        <v>30</v>
      </c>
    </row>
    <row r="25" spans="1:2" x14ac:dyDescent="0.25">
      <c r="A25" s="362" t="s">
        <v>31</v>
      </c>
    </row>
    <row r="26" spans="1:2" ht="29.25" customHeight="1" x14ac:dyDescent="0.25">
      <c r="A26" s="361" t="s">
        <v>182</v>
      </c>
    </row>
    <row r="27" spans="1:2" x14ac:dyDescent="0.25">
      <c r="A27" s="362" t="s">
        <v>82</v>
      </c>
    </row>
    <row r="29" spans="1:2" ht="15" customHeight="1" x14ac:dyDescent="0.3">
      <c r="A29" s="363" t="s">
        <v>32</v>
      </c>
    </row>
    <row r="30" spans="1:2" ht="30.75" customHeight="1" x14ac:dyDescent="0.25">
      <c r="A30" s="361" t="s">
        <v>83</v>
      </c>
    </row>
    <row r="32" spans="1:2" ht="15.6" x14ac:dyDescent="0.3">
      <c r="A32" s="363" t="s">
        <v>101</v>
      </c>
    </row>
    <row r="33" spans="1:2" x14ac:dyDescent="0.25">
      <c r="A33" s="365" t="s">
        <v>95</v>
      </c>
    </row>
    <row r="34" spans="1:2" s="67" customFormat="1" ht="12" x14ac:dyDescent="0.25">
      <c r="A34" s="366"/>
      <c r="B34" s="163"/>
    </row>
    <row r="35" spans="1:2" ht="15.6" x14ac:dyDescent="0.3">
      <c r="A35" s="363" t="s">
        <v>102</v>
      </c>
    </row>
    <row r="36" spans="1:2" x14ac:dyDescent="0.25">
      <c r="A36" s="367" t="s">
        <v>183</v>
      </c>
    </row>
    <row r="37" spans="1:2" x14ac:dyDescent="0.25">
      <c r="A37" s="365" t="s">
        <v>184</v>
      </c>
    </row>
    <row r="38" spans="1:2" x14ac:dyDescent="0.25">
      <c r="A38" s="365" t="s">
        <v>96</v>
      </c>
      <c r="B38" s="161"/>
    </row>
    <row r="40" spans="1:2" ht="15.6" x14ac:dyDescent="0.3">
      <c r="A40" s="363" t="s">
        <v>103</v>
      </c>
    </row>
    <row r="41" spans="1:2" x14ac:dyDescent="0.25">
      <c r="A41" s="368" t="s">
        <v>34</v>
      </c>
    </row>
    <row r="42" spans="1:2" x14ac:dyDescent="0.25">
      <c r="A42" s="365" t="s">
        <v>94</v>
      </c>
    </row>
    <row r="43" spans="1:2" x14ac:dyDescent="0.25">
      <c r="A43" s="365" t="s">
        <v>128</v>
      </c>
    </row>
    <row r="44" spans="1:2" x14ac:dyDescent="0.25">
      <c r="A44" s="365" t="s">
        <v>97</v>
      </c>
    </row>
    <row r="45" spans="1:2" x14ac:dyDescent="0.25">
      <c r="A45" s="365" t="s">
        <v>98</v>
      </c>
    </row>
    <row r="46" spans="1:2" x14ac:dyDescent="0.25">
      <c r="A46" s="365" t="s">
        <v>130</v>
      </c>
    </row>
    <row r="47" spans="1:2" x14ac:dyDescent="0.25">
      <c r="A47" s="365" t="s">
        <v>131</v>
      </c>
    </row>
    <row r="48" spans="1:2" x14ac:dyDescent="0.25">
      <c r="A48" s="365" t="s">
        <v>165</v>
      </c>
    </row>
    <row r="49" spans="1:2" x14ac:dyDescent="0.25">
      <c r="A49" s="369" t="s">
        <v>166</v>
      </c>
      <c r="B49" s="183"/>
    </row>
    <row r="50" spans="1:2" x14ac:dyDescent="0.25">
      <c r="A50" s="370"/>
      <c r="B50" s="183"/>
    </row>
    <row r="51" spans="1:2" ht="15.6" x14ac:dyDescent="0.3">
      <c r="A51" s="371" t="s">
        <v>99</v>
      </c>
      <c r="B51" s="68"/>
    </row>
    <row r="52" spans="1:2" x14ac:dyDescent="0.25">
      <c r="A52" s="362" t="s">
        <v>239</v>
      </c>
      <c r="B52" s="159"/>
    </row>
    <row r="53" spans="1:2" x14ac:dyDescent="0.25">
      <c r="A53" s="423" t="s">
        <v>238</v>
      </c>
      <c r="B53" s="159"/>
    </row>
    <row r="54" spans="1:2" x14ac:dyDescent="0.25">
      <c r="A54" s="372" t="s">
        <v>22</v>
      </c>
      <c r="B54" s="184"/>
    </row>
    <row r="55" spans="1:2" x14ac:dyDescent="0.25">
      <c r="A55" s="373">
        <f>'Monthly Profitability'!C286</f>
        <v>45049</v>
      </c>
      <c r="B55" s="185"/>
    </row>
    <row r="56" spans="1:2" x14ac:dyDescent="0.25">
      <c r="A56" s="374" t="s">
        <v>76</v>
      </c>
      <c r="B56" s="164"/>
    </row>
    <row r="57" spans="1:2" x14ac:dyDescent="0.25">
      <c r="A57" s="374">
        <f>'Monthly Profitability'!C287</f>
        <v>45092</v>
      </c>
      <c r="B57" s="164"/>
    </row>
    <row r="58" spans="1:2" x14ac:dyDescent="0.25">
      <c r="A58" s="370"/>
      <c r="B58" s="183"/>
    </row>
    <row r="59" spans="1:2" ht="31.65" customHeight="1" x14ac:dyDescent="0.25">
      <c r="A59" s="375" t="s">
        <v>193</v>
      </c>
      <c r="B59" s="186"/>
    </row>
    <row r="60" spans="1:2" ht="18.149999999999999" customHeight="1" x14ac:dyDescent="0.25">
      <c r="A60" s="376"/>
      <c r="B60" s="186"/>
    </row>
    <row r="61" spans="1:2" x14ac:dyDescent="0.25">
      <c r="A61" s="376"/>
      <c r="B61" s="186"/>
    </row>
  </sheetData>
  <sheetProtection sheet="1" objects="1" scenarios="1"/>
  <hyperlinks>
    <hyperlink ref="A20" r:id="rId1" display="5. Each operation has the same production input costs. The production input costs are changed each year to reflect the changes in costs from the previous year. Input costs are taken from Information File Estimated Costs of Crop Production, https://www.ext" xr:uid="{00000000-0004-0000-0000-000000000000}"/>
    <hyperlink ref="A21" r:id="rId2" xr:uid="{00000000-0004-0000-0000-000001000000}"/>
    <hyperlink ref="A51" r:id="rId3" display="Ag Decision Maker - Ethanol Production Profitability" xr:uid="{00000000-0004-0000-0000-000002000000}"/>
    <hyperlink ref="A52:B52" r:id="rId4" display="Author: Don Hofstrand (agdm@iastate.edu)" xr:uid="{00000000-0004-0000-0000-000003000000}"/>
    <hyperlink ref="A59" r:id="rId5" tooltip="Extension policies" xr:uid="{00000000-0004-0000-0000-000004000000}"/>
    <hyperlink ref="A53" r:id="rId6" xr:uid="{00000000-0004-0000-0000-000005000000}"/>
  </hyperlinks>
  <pageMargins left="0.7" right="0.7" top="0.75" bottom="0.75" header="0.3" footer="0.3"/>
  <pageSetup scale="61" orientation="portrait" r:id="rId7"/>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indexed="43"/>
    <pageSetUpPr fitToPage="1"/>
  </sheetPr>
  <dimension ref="A1:AQ76"/>
  <sheetViews>
    <sheetView showGridLines="0" zoomScale="90" zoomScaleNormal="90" workbookViewId="0"/>
  </sheetViews>
  <sheetFormatPr defaultColWidth="9.109375" defaultRowHeight="13.2" x14ac:dyDescent="0.25"/>
  <cols>
    <col min="1" max="1" width="48.6640625" style="358" customWidth="1"/>
    <col min="2" max="7" width="9.6640625" style="1" customWidth="1"/>
    <col min="8" max="15" width="9.6640625" style="2" customWidth="1"/>
    <col min="16" max="19" width="9.6640625" style="1" customWidth="1"/>
    <col min="20" max="20" width="9.6640625" style="2" customWidth="1"/>
    <col min="21" max="24" width="9.6640625" style="1" customWidth="1"/>
    <col min="25" max="25" width="3.44140625" style="1" customWidth="1"/>
    <col min="26" max="27" width="9.109375" style="1"/>
    <col min="28" max="29" width="9.109375" style="1" hidden="1" customWidth="1"/>
    <col min="30" max="30" width="5.44140625" style="1" customWidth="1"/>
    <col min="31" max="37" width="5.88671875" style="1" customWidth="1"/>
    <col min="38" max="16384" width="9.109375" style="1"/>
  </cols>
  <sheetData>
    <row r="1" spans="1:43" ht="27" customHeight="1" thickBot="1" x14ac:dyDescent="0.45">
      <c r="A1" s="343" t="s">
        <v>127</v>
      </c>
      <c r="B1" s="333"/>
      <c r="C1" s="333"/>
      <c r="D1" s="333"/>
      <c r="E1" s="333"/>
      <c r="F1" s="333"/>
      <c r="G1" s="333"/>
      <c r="H1" s="333"/>
      <c r="I1" s="333"/>
      <c r="J1" s="333"/>
      <c r="K1" s="333"/>
      <c r="L1" s="333"/>
      <c r="M1" s="333"/>
      <c r="N1" s="333"/>
      <c r="O1" s="333"/>
      <c r="P1" s="333"/>
      <c r="Q1" s="333"/>
      <c r="R1" s="333"/>
      <c r="S1" s="333"/>
      <c r="T1" s="333"/>
      <c r="U1" s="333"/>
      <c r="V1" s="333"/>
      <c r="W1" s="333"/>
      <c r="X1" s="334"/>
    </row>
    <row r="2" spans="1:43" ht="20.100000000000001" customHeight="1" thickBot="1" x14ac:dyDescent="0.3">
      <c r="A2" s="431" t="s">
        <v>237</v>
      </c>
      <c r="B2" s="432"/>
      <c r="C2" s="432"/>
      <c r="D2" s="432"/>
      <c r="E2" s="432"/>
      <c r="F2" s="432"/>
      <c r="G2" s="432"/>
      <c r="H2" s="432"/>
      <c r="I2" s="432"/>
      <c r="J2" s="432"/>
      <c r="K2" s="432"/>
      <c r="L2" s="331"/>
      <c r="M2" s="331"/>
      <c r="N2" s="331"/>
      <c r="O2" s="331"/>
      <c r="P2" s="331"/>
      <c r="Q2" s="331"/>
      <c r="R2" s="331"/>
      <c r="S2" s="331"/>
      <c r="T2" s="331"/>
      <c r="U2" s="331"/>
      <c r="V2" s="331"/>
      <c r="W2" s="331"/>
      <c r="X2" s="332"/>
    </row>
    <row r="3" spans="1:43" ht="17.399999999999999" x14ac:dyDescent="0.3">
      <c r="A3" s="344" t="s">
        <v>84</v>
      </c>
      <c r="B3" s="230">
        <v>2022</v>
      </c>
      <c r="C3" s="230">
        <v>2021</v>
      </c>
      <c r="D3" s="230">
        <v>2020</v>
      </c>
      <c r="E3" s="230">
        <v>2019</v>
      </c>
      <c r="F3" s="231">
        <v>2018</v>
      </c>
      <c r="G3" s="231">
        <v>2017</v>
      </c>
      <c r="H3" s="230">
        <v>2016</v>
      </c>
      <c r="I3" s="230">
        <v>2015</v>
      </c>
      <c r="J3" s="230">
        <v>2014</v>
      </c>
      <c r="K3" s="230">
        <v>2013</v>
      </c>
      <c r="L3" s="231">
        <v>2012</v>
      </c>
      <c r="M3" s="231">
        <v>2011</v>
      </c>
      <c r="N3" s="231">
        <v>2010</v>
      </c>
      <c r="O3" s="231">
        <v>2009</v>
      </c>
      <c r="P3" s="231">
        <v>2008</v>
      </c>
      <c r="Q3" s="231">
        <v>2007</v>
      </c>
      <c r="R3" s="231">
        <v>2006</v>
      </c>
      <c r="S3" s="232">
        <v>2005</v>
      </c>
      <c r="T3" s="231">
        <v>2004</v>
      </c>
      <c r="U3" s="231">
        <v>2003</v>
      </c>
      <c r="V3" s="231">
        <v>2002</v>
      </c>
      <c r="W3" s="231">
        <v>2001</v>
      </c>
      <c r="X3" s="233">
        <v>2000</v>
      </c>
      <c r="Y3" s="4"/>
      <c r="Z3" s="2"/>
      <c r="AA3" s="3"/>
      <c r="AB3" s="5"/>
      <c r="AC3" s="6"/>
      <c r="AD3" s="3"/>
      <c r="AG3" s="3"/>
      <c r="AH3" s="3"/>
      <c r="AI3" s="3"/>
      <c r="AJ3" s="3"/>
      <c r="AM3" s="3"/>
      <c r="AN3" s="3"/>
      <c r="AO3" s="3"/>
      <c r="AP3" s="3"/>
      <c r="AQ3" s="3"/>
    </row>
    <row r="4" spans="1:43" ht="15" customHeight="1" x14ac:dyDescent="0.25">
      <c r="A4" s="345" t="s">
        <v>0</v>
      </c>
      <c r="B4" s="210">
        <v>750</v>
      </c>
      <c r="C4" s="210">
        <v>750</v>
      </c>
      <c r="D4" s="210">
        <v>750</v>
      </c>
      <c r="E4" s="210">
        <v>750</v>
      </c>
      <c r="F4" s="211">
        <v>750</v>
      </c>
      <c r="G4" s="212">
        <v>750</v>
      </c>
      <c r="H4" s="212">
        <v>750</v>
      </c>
      <c r="I4" s="212">
        <v>750</v>
      </c>
      <c r="J4" s="212">
        <v>750</v>
      </c>
      <c r="K4" s="212">
        <v>750</v>
      </c>
      <c r="L4" s="212">
        <v>750</v>
      </c>
      <c r="M4" s="211">
        <v>750</v>
      </c>
      <c r="N4" s="211">
        <v>750</v>
      </c>
      <c r="O4" s="211">
        <v>750</v>
      </c>
      <c r="P4" s="211">
        <v>750</v>
      </c>
      <c r="Q4" s="211">
        <v>750</v>
      </c>
      <c r="R4" s="211">
        <v>750</v>
      </c>
      <c r="S4" s="211">
        <v>750</v>
      </c>
      <c r="T4" s="211">
        <v>750</v>
      </c>
      <c r="U4" s="211">
        <v>750</v>
      </c>
      <c r="V4" s="211">
        <v>750</v>
      </c>
      <c r="W4" s="213">
        <v>750</v>
      </c>
      <c r="X4" s="214">
        <v>750</v>
      </c>
      <c r="AA4" s="3"/>
      <c r="AB4" s="5"/>
      <c r="AC4" s="6"/>
      <c r="AD4" s="7"/>
      <c r="AE4" s="7"/>
      <c r="AG4" s="3"/>
      <c r="AH4" s="3"/>
      <c r="AI4" s="3"/>
      <c r="AJ4" s="3"/>
      <c r="AM4" s="3"/>
      <c r="AN4" s="3"/>
      <c r="AO4" s="3"/>
      <c r="AP4" s="3"/>
      <c r="AQ4" s="3"/>
    </row>
    <row r="5" spans="1:43" ht="15" customHeight="1" x14ac:dyDescent="0.25">
      <c r="A5" s="345" t="s">
        <v>1</v>
      </c>
      <c r="B5" s="210">
        <v>750</v>
      </c>
      <c r="C5" s="210">
        <v>750</v>
      </c>
      <c r="D5" s="210">
        <v>750</v>
      </c>
      <c r="E5" s="210">
        <v>750</v>
      </c>
      <c r="F5" s="211">
        <v>750</v>
      </c>
      <c r="G5" s="215">
        <v>750</v>
      </c>
      <c r="H5" s="216">
        <v>750</v>
      </c>
      <c r="I5" s="217">
        <v>750</v>
      </c>
      <c r="J5" s="217">
        <v>750</v>
      </c>
      <c r="K5" s="217">
        <v>750</v>
      </c>
      <c r="L5" s="217">
        <v>750</v>
      </c>
      <c r="M5" s="216">
        <v>750</v>
      </c>
      <c r="N5" s="216">
        <v>750</v>
      </c>
      <c r="O5" s="216">
        <v>750</v>
      </c>
      <c r="P5" s="216">
        <v>750</v>
      </c>
      <c r="Q5" s="216">
        <v>750</v>
      </c>
      <c r="R5" s="216">
        <v>750</v>
      </c>
      <c r="S5" s="216">
        <v>750</v>
      </c>
      <c r="T5" s="216">
        <v>750</v>
      </c>
      <c r="U5" s="216">
        <v>750</v>
      </c>
      <c r="V5" s="216">
        <v>750</v>
      </c>
      <c r="W5" s="218">
        <v>750</v>
      </c>
      <c r="X5" s="219">
        <v>750</v>
      </c>
      <c r="AA5" s="3"/>
      <c r="AB5" s="5"/>
      <c r="AC5" s="6"/>
      <c r="AD5" s="7"/>
      <c r="AE5" s="7"/>
      <c r="AG5" s="3"/>
      <c r="AH5" s="3"/>
      <c r="AI5" s="3"/>
      <c r="AJ5" s="3"/>
      <c r="AM5" s="3"/>
      <c r="AN5" s="3"/>
      <c r="AO5" s="3"/>
      <c r="AP5" s="3"/>
      <c r="AQ5" s="3"/>
    </row>
    <row r="6" spans="1:43" ht="15" customHeight="1" x14ac:dyDescent="0.3">
      <c r="A6" s="346" t="s">
        <v>2</v>
      </c>
      <c r="B6" s="220">
        <f>SUM(B4:B5)</f>
        <v>1500</v>
      </c>
      <c r="C6" s="220">
        <f>SUM(C4:C5)</f>
        <v>1500</v>
      </c>
      <c r="D6" s="220">
        <f>SUM(D4:D5)</f>
        <v>1500</v>
      </c>
      <c r="E6" s="220">
        <f>SUM(E4:E5)</f>
        <v>1500</v>
      </c>
      <c r="F6" s="220">
        <f>SUM(F4:F5)</f>
        <v>1500</v>
      </c>
      <c r="G6" s="220">
        <f t="shared" ref="G6:X6" si="0">SUM(G4:G5)</f>
        <v>1500</v>
      </c>
      <c r="H6" s="220">
        <f t="shared" si="0"/>
        <v>1500</v>
      </c>
      <c r="I6" s="220">
        <f t="shared" si="0"/>
        <v>1500</v>
      </c>
      <c r="J6" s="220">
        <f t="shared" si="0"/>
        <v>1500</v>
      </c>
      <c r="K6" s="220">
        <f t="shared" si="0"/>
        <v>1500</v>
      </c>
      <c r="L6" s="221">
        <f t="shared" si="0"/>
        <v>1500</v>
      </c>
      <c r="M6" s="222">
        <f t="shared" si="0"/>
        <v>1500</v>
      </c>
      <c r="N6" s="222">
        <f t="shared" si="0"/>
        <v>1500</v>
      </c>
      <c r="O6" s="222">
        <f t="shared" si="0"/>
        <v>1500</v>
      </c>
      <c r="P6" s="222">
        <f t="shared" si="0"/>
        <v>1500</v>
      </c>
      <c r="Q6" s="222">
        <f t="shared" si="0"/>
        <v>1500</v>
      </c>
      <c r="R6" s="222">
        <f t="shared" si="0"/>
        <v>1500</v>
      </c>
      <c r="S6" s="222">
        <f t="shared" si="0"/>
        <v>1500</v>
      </c>
      <c r="T6" s="222">
        <f t="shared" si="0"/>
        <v>1500</v>
      </c>
      <c r="U6" s="222">
        <f t="shared" si="0"/>
        <v>1500</v>
      </c>
      <c r="V6" s="222">
        <f t="shared" si="0"/>
        <v>1500</v>
      </c>
      <c r="W6" s="222">
        <f t="shared" si="0"/>
        <v>1500</v>
      </c>
      <c r="X6" s="223">
        <f t="shared" si="0"/>
        <v>1500</v>
      </c>
      <c r="AA6" s="3"/>
      <c r="AB6" s="3"/>
      <c r="AC6" s="3"/>
      <c r="AD6" s="3"/>
      <c r="AG6" s="3"/>
      <c r="AH6" s="3"/>
      <c r="AI6" s="3"/>
      <c r="AJ6" s="3"/>
      <c r="AM6" s="3"/>
      <c r="AN6" s="3"/>
      <c r="AO6" s="3"/>
      <c r="AP6" s="3"/>
      <c r="AQ6" s="3"/>
    </row>
    <row r="7" spans="1:43" ht="9" customHeight="1" x14ac:dyDescent="0.25">
      <c r="A7" s="347"/>
      <c r="B7" s="224"/>
      <c r="C7" s="224"/>
      <c r="D7" s="224"/>
      <c r="E7" s="224"/>
      <c r="F7" s="224"/>
      <c r="G7" s="224"/>
      <c r="H7" s="225"/>
      <c r="I7" s="226"/>
      <c r="J7" s="225"/>
      <c r="K7" s="227"/>
      <c r="L7" s="225"/>
      <c r="M7" s="225"/>
      <c r="N7" s="225"/>
      <c r="O7" s="225"/>
      <c r="P7" s="228"/>
      <c r="Q7" s="228"/>
      <c r="R7" s="228"/>
      <c r="S7" s="228"/>
      <c r="T7" s="225"/>
      <c r="U7" s="228"/>
      <c r="V7" s="228"/>
      <c r="W7" s="228"/>
      <c r="X7" s="229"/>
      <c r="AA7" s="3"/>
      <c r="AB7" s="5"/>
      <c r="AC7" s="6"/>
      <c r="AD7" s="3"/>
      <c r="AG7" s="3"/>
      <c r="AH7" s="3"/>
      <c r="AI7" s="3"/>
      <c r="AJ7" s="3"/>
      <c r="AM7" s="3"/>
      <c r="AN7" s="3"/>
      <c r="AO7" s="3"/>
      <c r="AP7" s="3"/>
      <c r="AQ7" s="3"/>
    </row>
    <row r="8" spans="1:43" ht="20.100000000000001" customHeight="1" x14ac:dyDescent="0.3">
      <c r="A8" s="348" t="s">
        <v>222</v>
      </c>
      <c r="B8" s="234">
        <f t="shared" ref="B8" si="1">B3</f>
        <v>2022</v>
      </c>
      <c r="C8" s="234">
        <f t="shared" ref="C8:E8" si="2">C3</f>
        <v>2021</v>
      </c>
      <c r="D8" s="234">
        <f t="shared" si="2"/>
        <v>2020</v>
      </c>
      <c r="E8" s="234">
        <f t="shared" si="2"/>
        <v>2019</v>
      </c>
      <c r="F8" s="234">
        <f>F3</f>
        <v>2018</v>
      </c>
      <c r="G8" s="234">
        <f>G3</f>
        <v>2017</v>
      </c>
      <c r="H8" s="235">
        <f>H3</f>
        <v>2016</v>
      </c>
      <c r="I8" s="234">
        <f>I3</f>
        <v>2015</v>
      </c>
      <c r="J8" s="236">
        <f>J3</f>
        <v>2014</v>
      </c>
      <c r="K8" s="237">
        <f t="shared" ref="K8:X8" si="3">K$3</f>
        <v>2013</v>
      </c>
      <c r="L8" s="237">
        <f t="shared" si="3"/>
        <v>2012</v>
      </c>
      <c r="M8" s="237">
        <f t="shared" si="3"/>
        <v>2011</v>
      </c>
      <c r="N8" s="237">
        <f t="shared" si="3"/>
        <v>2010</v>
      </c>
      <c r="O8" s="237">
        <f t="shared" si="3"/>
        <v>2009</v>
      </c>
      <c r="P8" s="237">
        <f t="shared" si="3"/>
        <v>2008</v>
      </c>
      <c r="Q8" s="237">
        <f t="shared" si="3"/>
        <v>2007</v>
      </c>
      <c r="R8" s="237">
        <f t="shared" si="3"/>
        <v>2006</v>
      </c>
      <c r="S8" s="238">
        <f t="shared" si="3"/>
        <v>2005</v>
      </c>
      <c r="T8" s="236">
        <f t="shared" si="3"/>
        <v>2004</v>
      </c>
      <c r="U8" s="236">
        <f t="shared" si="3"/>
        <v>2003</v>
      </c>
      <c r="V8" s="236">
        <f t="shared" si="3"/>
        <v>2002</v>
      </c>
      <c r="W8" s="236">
        <f t="shared" si="3"/>
        <v>2001</v>
      </c>
      <c r="X8" s="239">
        <f t="shared" si="3"/>
        <v>2000</v>
      </c>
      <c r="Y8" s="8"/>
      <c r="AA8" s="3"/>
      <c r="AB8" s="5"/>
      <c r="AC8" s="6"/>
      <c r="AD8" s="3"/>
      <c r="AE8" s="8"/>
      <c r="AG8" s="3"/>
      <c r="AH8" s="3"/>
      <c r="AI8" s="3"/>
      <c r="AJ8" s="3"/>
      <c r="AK8" s="8"/>
      <c r="AM8" s="3"/>
      <c r="AN8" s="3"/>
      <c r="AO8" s="3"/>
      <c r="AP8" s="3"/>
      <c r="AQ8" s="3"/>
    </row>
    <row r="9" spans="1:43" ht="15" customHeight="1" x14ac:dyDescent="0.25">
      <c r="A9" s="349"/>
      <c r="B9" s="14"/>
      <c r="C9" s="14"/>
      <c r="D9" s="14"/>
      <c r="E9" s="14"/>
      <c r="F9" s="14"/>
      <c r="G9" s="14"/>
      <c r="H9" s="148"/>
      <c r="I9" s="14"/>
      <c r="J9" s="14"/>
      <c r="K9" s="14"/>
      <c r="L9" s="16"/>
      <c r="M9" s="16"/>
      <c r="N9" s="16"/>
      <c r="O9" s="16"/>
      <c r="P9" s="16"/>
      <c r="Q9" s="16"/>
      <c r="R9" s="16"/>
      <c r="S9" s="16"/>
      <c r="T9" s="15"/>
      <c r="U9" s="15"/>
      <c r="V9" s="15"/>
      <c r="W9" s="15"/>
      <c r="X9" s="151"/>
    </row>
    <row r="10" spans="1:43" ht="15" customHeight="1" x14ac:dyDescent="0.3">
      <c r="A10" s="350" t="s">
        <v>198</v>
      </c>
      <c r="B10" s="240">
        <v>200</v>
      </c>
      <c r="C10" s="240">
        <v>204</v>
      </c>
      <c r="D10" s="240">
        <v>177</v>
      </c>
      <c r="E10" s="240">
        <v>198</v>
      </c>
      <c r="F10" s="241">
        <v>196</v>
      </c>
      <c r="G10" s="217">
        <v>202</v>
      </c>
      <c r="H10" s="242">
        <v>203</v>
      </c>
      <c r="I10" s="217">
        <v>192</v>
      </c>
      <c r="J10" s="217">
        <v>178</v>
      </c>
      <c r="K10" s="217">
        <v>164</v>
      </c>
      <c r="L10" s="217">
        <v>137</v>
      </c>
      <c r="M10" s="216">
        <v>172</v>
      </c>
      <c r="N10" s="216">
        <v>165</v>
      </c>
      <c r="O10" s="216">
        <v>182</v>
      </c>
      <c r="P10" s="216">
        <v>171</v>
      </c>
      <c r="Q10" s="216">
        <v>171</v>
      </c>
      <c r="R10" s="216">
        <v>166</v>
      </c>
      <c r="S10" s="216">
        <v>173</v>
      </c>
      <c r="T10" s="216">
        <v>181</v>
      </c>
      <c r="U10" s="216">
        <v>157</v>
      </c>
      <c r="V10" s="216">
        <v>163</v>
      </c>
      <c r="W10" s="218">
        <v>146</v>
      </c>
      <c r="X10" s="219">
        <v>144</v>
      </c>
    </row>
    <row r="11" spans="1:43" ht="15" customHeight="1" x14ac:dyDescent="0.3">
      <c r="A11" s="350"/>
      <c r="B11" s="243"/>
      <c r="C11" s="243"/>
      <c r="D11" s="243"/>
      <c r="E11" s="243"/>
      <c r="F11" s="243"/>
      <c r="G11" s="243"/>
      <c r="H11" s="244"/>
      <c r="I11" s="245"/>
      <c r="J11" s="245"/>
      <c r="K11" s="245"/>
      <c r="L11" s="221"/>
      <c r="M11" s="221"/>
      <c r="N11" s="221"/>
      <c r="O11" s="221"/>
      <c r="P11" s="221"/>
      <c r="Q11" s="221"/>
      <c r="R11" s="221"/>
      <c r="S11" s="221"/>
      <c r="T11" s="221"/>
      <c r="U11" s="221"/>
      <c r="V11" s="221"/>
      <c r="W11" s="221"/>
      <c r="X11" s="246"/>
    </row>
    <row r="12" spans="1:43" ht="15" customHeight="1" x14ac:dyDescent="0.3">
      <c r="A12" s="390" t="s">
        <v>221</v>
      </c>
      <c r="B12" s="251"/>
      <c r="C12" s="251">
        <v>0</v>
      </c>
      <c r="D12" s="251">
        <v>0</v>
      </c>
      <c r="E12" s="251">
        <v>0</v>
      </c>
      <c r="F12" s="251">
        <v>0</v>
      </c>
      <c r="G12" s="251">
        <v>0</v>
      </c>
      <c r="H12" s="251">
        <v>0</v>
      </c>
      <c r="I12" s="251">
        <v>0</v>
      </c>
      <c r="J12" s="251">
        <v>0</v>
      </c>
      <c r="K12" s="251">
        <v>0</v>
      </c>
      <c r="L12" s="251">
        <v>0</v>
      </c>
      <c r="M12" s="251">
        <v>0</v>
      </c>
      <c r="N12" s="251">
        <v>0</v>
      </c>
      <c r="O12" s="251">
        <v>0</v>
      </c>
      <c r="P12" s="251">
        <v>0</v>
      </c>
      <c r="Q12" s="251">
        <v>0</v>
      </c>
      <c r="R12" s="251">
        <v>0</v>
      </c>
      <c r="S12" s="251">
        <v>0</v>
      </c>
      <c r="T12" s="251">
        <v>0</v>
      </c>
      <c r="U12" s="251">
        <v>0</v>
      </c>
      <c r="V12" s="251">
        <v>0</v>
      </c>
      <c r="W12" s="251">
        <v>0</v>
      </c>
      <c r="X12" s="254">
        <v>0</v>
      </c>
    </row>
    <row r="13" spans="1:43" ht="7.5" customHeight="1" x14ac:dyDescent="0.3">
      <c r="A13" s="350"/>
      <c r="B13" s="243"/>
      <c r="C13" s="243"/>
      <c r="D13" s="243"/>
      <c r="E13" s="243"/>
      <c r="F13" s="243"/>
      <c r="G13" s="243"/>
      <c r="H13" s="245"/>
      <c r="I13" s="245"/>
      <c r="J13" s="245"/>
      <c r="K13" s="245"/>
      <c r="L13" s="248"/>
      <c r="M13" s="248"/>
      <c r="N13" s="248"/>
      <c r="O13" s="248"/>
      <c r="P13" s="248"/>
      <c r="Q13" s="248"/>
      <c r="R13" s="248"/>
      <c r="S13" s="248"/>
      <c r="T13" s="248"/>
      <c r="U13" s="248"/>
      <c r="V13" s="248"/>
      <c r="W13" s="248"/>
      <c r="X13" s="249"/>
    </row>
    <row r="14" spans="1:43" ht="15" customHeight="1" x14ac:dyDescent="0.3">
      <c r="A14" s="350" t="s">
        <v>37</v>
      </c>
      <c r="B14" s="243"/>
      <c r="C14" s="243"/>
      <c r="D14" s="243"/>
      <c r="E14" s="243"/>
      <c r="F14" s="243"/>
      <c r="G14" s="250"/>
      <c r="H14" s="250"/>
      <c r="I14" s="245"/>
      <c r="J14" s="245"/>
      <c r="K14" s="245"/>
      <c r="L14" s="248"/>
      <c r="M14" s="248"/>
      <c r="N14" s="248"/>
      <c r="O14" s="248"/>
      <c r="P14" s="248"/>
      <c r="Q14" s="248"/>
      <c r="R14" s="248"/>
      <c r="S14" s="248"/>
      <c r="T14" s="248"/>
      <c r="U14" s="248"/>
      <c r="V14" s="248"/>
      <c r="W14" s="248"/>
      <c r="X14" s="249"/>
    </row>
    <row r="15" spans="1:43" ht="15" customHeight="1" x14ac:dyDescent="0.25">
      <c r="A15" s="345" t="s">
        <v>204</v>
      </c>
      <c r="B15" s="251">
        <v>0</v>
      </c>
      <c r="C15" s="251">
        <v>0</v>
      </c>
      <c r="D15" s="251">
        <v>0</v>
      </c>
      <c r="E15" s="251">
        <v>0</v>
      </c>
      <c r="F15" s="251">
        <v>0</v>
      </c>
      <c r="G15" s="252">
        <v>0</v>
      </c>
      <c r="H15" s="252">
        <v>0</v>
      </c>
      <c r="I15" s="252">
        <v>0</v>
      </c>
      <c r="J15" s="252">
        <v>0</v>
      </c>
      <c r="K15" s="252">
        <v>0</v>
      </c>
      <c r="L15" s="252">
        <v>0</v>
      </c>
      <c r="M15" s="251">
        <v>0</v>
      </c>
      <c r="N15" s="251">
        <v>0</v>
      </c>
      <c r="O15" s="251">
        <v>0</v>
      </c>
      <c r="P15" s="251">
        <v>0</v>
      </c>
      <c r="Q15" s="251">
        <v>0</v>
      </c>
      <c r="R15" s="251">
        <v>0</v>
      </c>
      <c r="S15" s="251">
        <v>26</v>
      </c>
      <c r="T15" s="251">
        <v>1</v>
      </c>
      <c r="U15" s="251">
        <v>0</v>
      </c>
      <c r="V15" s="251">
        <v>0</v>
      </c>
      <c r="W15" s="253">
        <v>15</v>
      </c>
      <c r="X15" s="254">
        <v>31.9</v>
      </c>
      <c r="AC15" s="9"/>
      <c r="AI15" s="9"/>
      <c r="AO15" s="9"/>
    </row>
    <row r="16" spans="1:43" ht="15" customHeight="1" x14ac:dyDescent="0.25">
      <c r="A16" s="345" t="s">
        <v>10</v>
      </c>
      <c r="B16" s="251">
        <v>0</v>
      </c>
      <c r="C16" s="251">
        <v>0</v>
      </c>
      <c r="D16" s="251">
        <v>0</v>
      </c>
      <c r="E16" s="251">
        <v>0</v>
      </c>
      <c r="F16" s="251">
        <v>0</v>
      </c>
      <c r="G16" s="252">
        <v>0</v>
      </c>
      <c r="H16" s="252">
        <v>0</v>
      </c>
      <c r="I16" s="252">
        <v>0</v>
      </c>
      <c r="J16" s="252">
        <v>0</v>
      </c>
      <c r="K16" s="252">
        <v>25</v>
      </c>
      <c r="L16" s="252">
        <v>25</v>
      </c>
      <c r="M16" s="251">
        <v>25</v>
      </c>
      <c r="N16" s="251">
        <v>25</v>
      </c>
      <c r="O16" s="251">
        <v>25</v>
      </c>
      <c r="P16" s="251">
        <v>25</v>
      </c>
      <c r="Q16" s="251">
        <v>25</v>
      </c>
      <c r="R16" s="251">
        <v>25</v>
      </c>
      <c r="S16" s="251">
        <v>25</v>
      </c>
      <c r="T16" s="251">
        <v>25</v>
      </c>
      <c r="U16" s="251">
        <v>25</v>
      </c>
      <c r="V16" s="251">
        <v>25</v>
      </c>
      <c r="W16" s="253">
        <v>25</v>
      </c>
      <c r="X16" s="254">
        <v>25</v>
      </c>
    </row>
    <row r="17" spans="1:24" ht="15" customHeight="1" x14ac:dyDescent="0.25">
      <c r="A17" s="345" t="s">
        <v>189</v>
      </c>
      <c r="B17" s="251">
        <v>0</v>
      </c>
      <c r="C17" s="251">
        <v>0.56000000000000005</v>
      </c>
      <c r="D17" s="251">
        <v>8</v>
      </c>
      <c r="E17" s="251">
        <v>4</v>
      </c>
      <c r="F17" s="251">
        <v>4</v>
      </c>
      <c r="G17" s="252">
        <v>4</v>
      </c>
      <c r="H17" s="252">
        <v>12</v>
      </c>
      <c r="I17" s="252">
        <v>33</v>
      </c>
      <c r="J17" s="251">
        <v>47</v>
      </c>
      <c r="K17" s="251">
        <v>0</v>
      </c>
      <c r="L17" s="251">
        <v>0</v>
      </c>
      <c r="M17" s="251">
        <v>0</v>
      </c>
      <c r="N17" s="251">
        <v>0</v>
      </c>
      <c r="O17" s="251">
        <v>0</v>
      </c>
      <c r="P17" s="251">
        <v>0</v>
      </c>
      <c r="Q17" s="251">
        <v>0</v>
      </c>
      <c r="R17" s="251">
        <v>0</v>
      </c>
      <c r="S17" s="251">
        <v>0</v>
      </c>
      <c r="T17" s="251">
        <v>0</v>
      </c>
      <c r="U17" s="251">
        <v>0</v>
      </c>
      <c r="V17" s="251">
        <v>0</v>
      </c>
      <c r="W17" s="251">
        <v>0</v>
      </c>
      <c r="X17" s="254">
        <v>0</v>
      </c>
    </row>
    <row r="18" spans="1:24" ht="15" customHeight="1" x14ac:dyDescent="0.25">
      <c r="A18" s="345" t="s">
        <v>203</v>
      </c>
      <c r="B18" s="251">
        <v>0</v>
      </c>
      <c r="C18" s="251">
        <v>0</v>
      </c>
      <c r="D18" s="251">
        <f>((((E4*E10)*0.25*0.32+(E4*E10)*0.25*0.35)*0.2)/E4)+(E10*0.58*0.4)</f>
        <v>52.569000000000003</v>
      </c>
      <c r="E18" s="251">
        <f>49.25+(((E4*E10)*0.25*0.32+(E4*E10)*0.25*0.35)*0.8)/E4</f>
        <v>75.781999999999996</v>
      </c>
      <c r="F18" s="251">
        <f>0.01*F10</f>
        <v>1.96</v>
      </c>
      <c r="G18" s="252">
        <v>0</v>
      </c>
      <c r="H18" s="252">
        <v>0</v>
      </c>
      <c r="I18" s="252">
        <v>0</v>
      </c>
      <c r="J18" s="252">
        <v>0</v>
      </c>
      <c r="K18" s="252">
        <v>0</v>
      </c>
      <c r="L18" s="252">
        <v>0</v>
      </c>
      <c r="M18" s="251">
        <v>0</v>
      </c>
      <c r="N18" s="251">
        <v>0</v>
      </c>
      <c r="O18" s="251">
        <v>0</v>
      </c>
      <c r="P18" s="251">
        <v>0</v>
      </c>
      <c r="Q18" s="251">
        <v>0</v>
      </c>
      <c r="R18" s="251">
        <v>0</v>
      </c>
      <c r="S18" s="251">
        <v>0</v>
      </c>
      <c r="T18" s="251">
        <v>0</v>
      </c>
      <c r="U18" s="251">
        <v>0</v>
      </c>
      <c r="V18" s="251">
        <v>0</v>
      </c>
      <c r="W18" s="253">
        <v>0</v>
      </c>
      <c r="X18" s="254">
        <v>0</v>
      </c>
    </row>
    <row r="19" spans="1:24" ht="20.100000000000001" customHeight="1" x14ac:dyDescent="0.3">
      <c r="A19" s="411" t="s">
        <v>234</v>
      </c>
      <c r="B19" s="255">
        <f>SUM(B15:B18)+B12</f>
        <v>0</v>
      </c>
      <c r="C19" s="255">
        <f t="shared" ref="C19:X19" si="4">SUM(C15:C18)+C12</f>
        <v>0.56000000000000005</v>
      </c>
      <c r="D19" s="255">
        <f t="shared" si="4"/>
        <v>60.569000000000003</v>
      </c>
      <c r="E19" s="255">
        <f t="shared" si="4"/>
        <v>79.781999999999996</v>
      </c>
      <c r="F19" s="255">
        <f t="shared" si="4"/>
        <v>5.96</v>
      </c>
      <c r="G19" s="255">
        <f t="shared" si="4"/>
        <v>4</v>
      </c>
      <c r="H19" s="255">
        <f t="shared" si="4"/>
        <v>12</v>
      </c>
      <c r="I19" s="255">
        <f t="shared" si="4"/>
        <v>33</v>
      </c>
      <c r="J19" s="255">
        <f t="shared" si="4"/>
        <v>47</v>
      </c>
      <c r="K19" s="255">
        <f t="shared" si="4"/>
        <v>25</v>
      </c>
      <c r="L19" s="255">
        <f t="shared" si="4"/>
        <v>25</v>
      </c>
      <c r="M19" s="255">
        <f t="shared" si="4"/>
        <v>25</v>
      </c>
      <c r="N19" s="255">
        <f t="shared" si="4"/>
        <v>25</v>
      </c>
      <c r="O19" s="255">
        <f t="shared" si="4"/>
        <v>25</v>
      </c>
      <c r="P19" s="255">
        <f t="shared" si="4"/>
        <v>25</v>
      </c>
      <c r="Q19" s="255">
        <f t="shared" si="4"/>
        <v>25</v>
      </c>
      <c r="R19" s="255">
        <f t="shared" si="4"/>
        <v>25</v>
      </c>
      <c r="S19" s="255">
        <f t="shared" si="4"/>
        <v>51</v>
      </c>
      <c r="T19" s="255">
        <f t="shared" si="4"/>
        <v>26</v>
      </c>
      <c r="U19" s="255">
        <f t="shared" si="4"/>
        <v>25</v>
      </c>
      <c r="V19" s="255">
        <f t="shared" si="4"/>
        <v>25</v>
      </c>
      <c r="W19" s="255">
        <f t="shared" si="4"/>
        <v>40</v>
      </c>
      <c r="X19" s="405">
        <f t="shared" si="4"/>
        <v>56.9</v>
      </c>
    </row>
    <row r="20" spans="1:24" ht="9" customHeight="1" x14ac:dyDescent="0.25">
      <c r="A20" s="352"/>
      <c r="B20" s="188"/>
      <c r="C20" s="188"/>
      <c r="D20" s="188"/>
      <c r="E20" s="188"/>
      <c r="F20" s="107"/>
      <c r="G20" s="115"/>
      <c r="H20" s="115"/>
      <c r="I20" s="115"/>
      <c r="J20" s="114"/>
      <c r="K20" s="107"/>
      <c r="L20" s="50"/>
      <c r="M20" s="31"/>
      <c r="N20" s="31"/>
      <c r="O20" s="31"/>
      <c r="P20" s="31"/>
      <c r="Q20" s="31"/>
      <c r="R20" s="31"/>
      <c r="S20" s="31"/>
      <c r="T20" s="31"/>
      <c r="U20" s="31"/>
      <c r="V20" s="31"/>
      <c r="W20" s="31"/>
      <c r="X20" s="51"/>
    </row>
    <row r="21" spans="1:24" ht="20.100000000000001" customHeight="1" x14ac:dyDescent="0.3">
      <c r="A21" s="393" t="s">
        <v>224</v>
      </c>
      <c r="B21" s="234">
        <f>B$3</f>
        <v>2022</v>
      </c>
      <c r="C21" s="234">
        <f t="shared" ref="C21:X21" si="5">C$3</f>
        <v>2021</v>
      </c>
      <c r="D21" s="234">
        <f t="shared" si="5"/>
        <v>2020</v>
      </c>
      <c r="E21" s="234">
        <f t="shared" si="5"/>
        <v>2019</v>
      </c>
      <c r="F21" s="234">
        <f t="shared" si="5"/>
        <v>2018</v>
      </c>
      <c r="G21" s="234">
        <f t="shared" si="5"/>
        <v>2017</v>
      </c>
      <c r="H21" s="234">
        <f t="shared" si="5"/>
        <v>2016</v>
      </c>
      <c r="I21" s="234">
        <f t="shared" si="5"/>
        <v>2015</v>
      </c>
      <c r="J21" s="234">
        <f t="shared" si="5"/>
        <v>2014</v>
      </c>
      <c r="K21" s="234">
        <f t="shared" si="5"/>
        <v>2013</v>
      </c>
      <c r="L21" s="234">
        <f t="shared" si="5"/>
        <v>2012</v>
      </c>
      <c r="M21" s="234">
        <f t="shared" si="5"/>
        <v>2011</v>
      </c>
      <c r="N21" s="234">
        <f t="shared" si="5"/>
        <v>2010</v>
      </c>
      <c r="O21" s="234">
        <f t="shared" si="5"/>
        <v>2009</v>
      </c>
      <c r="P21" s="234">
        <f t="shared" si="5"/>
        <v>2008</v>
      </c>
      <c r="Q21" s="234">
        <f t="shared" si="5"/>
        <v>2007</v>
      </c>
      <c r="R21" s="234">
        <f t="shared" si="5"/>
        <v>2006</v>
      </c>
      <c r="S21" s="234">
        <f t="shared" si="5"/>
        <v>2005</v>
      </c>
      <c r="T21" s="234">
        <f t="shared" si="5"/>
        <v>2004</v>
      </c>
      <c r="U21" s="234">
        <f t="shared" si="5"/>
        <v>2003</v>
      </c>
      <c r="V21" s="234">
        <f t="shared" si="5"/>
        <v>2002</v>
      </c>
      <c r="W21" s="234">
        <f t="shared" si="5"/>
        <v>2001</v>
      </c>
      <c r="X21" s="239">
        <f t="shared" si="5"/>
        <v>2000</v>
      </c>
    </row>
    <row r="22" spans="1:24" ht="15" customHeight="1" x14ac:dyDescent="0.3">
      <c r="A22" s="349"/>
      <c r="B22" s="14"/>
      <c r="C22" s="14"/>
      <c r="D22" s="14"/>
      <c r="E22" s="14"/>
      <c r="F22" s="33"/>
      <c r="G22" s="33"/>
      <c r="H22" s="14"/>
      <c r="I22" s="14"/>
      <c r="J22" s="14"/>
      <c r="K22" s="14"/>
      <c r="L22" s="39"/>
      <c r="M22" s="39"/>
      <c r="N22" s="39"/>
      <c r="O22" s="39"/>
      <c r="P22" s="39"/>
      <c r="Q22" s="39"/>
      <c r="R22" s="39"/>
      <c r="S22" s="40"/>
      <c r="T22" s="41"/>
      <c r="U22" s="41"/>
      <c r="V22" s="41"/>
      <c r="W22" s="41"/>
      <c r="X22" s="152"/>
    </row>
    <row r="23" spans="1:24" ht="15" customHeight="1" x14ac:dyDescent="0.3">
      <c r="A23" s="350" t="s">
        <v>199</v>
      </c>
      <c r="B23" s="243"/>
      <c r="C23" s="243"/>
      <c r="D23" s="243"/>
      <c r="E23" s="243"/>
      <c r="F23" s="256"/>
      <c r="G23" s="256"/>
      <c r="H23" s="245"/>
      <c r="I23" s="245"/>
      <c r="J23" s="245"/>
      <c r="K23" s="245"/>
      <c r="L23" s="248"/>
      <c r="M23" s="248"/>
      <c r="N23" s="248"/>
      <c r="O23" s="248"/>
      <c r="P23" s="248"/>
      <c r="Q23" s="248"/>
      <c r="R23" s="248"/>
      <c r="S23" s="248"/>
      <c r="T23" s="248"/>
      <c r="U23" s="248"/>
      <c r="V23" s="248"/>
      <c r="W23" s="248"/>
      <c r="X23" s="249"/>
    </row>
    <row r="24" spans="1:24" s="11" customFormat="1" ht="15" customHeight="1" x14ac:dyDescent="0.25">
      <c r="A24" s="345" t="s">
        <v>5</v>
      </c>
      <c r="B24" s="251">
        <v>107</v>
      </c>
      <c r="C24" s="251">
        <v>98</v>
      </c>
      <c r="D24" s="251">
        <v>97</v>
      </c>
      <c r="E24" s="251">
        <v>96</v>
      </c>
      <c r="F24" s="251">
        <v>98</v>
      </c>
      <c r="G24" s="252">
        <v>103</v>
      </c>
      <c r="H24" s="252">
        <v>111</v>
      </c>
      <c r="I24" s="252">
        <v>116</v>
      </c>
      <c r="J24" s="252">
        <v>114</v>
      </c>
      <c r="K24" s="252">
        <v>109</v>
      </c>
      <c r="L24" s="252">
        <v>102</v>
      </c>
      <c r="M24" s="251">
        <v>98</v>
      </c>
      <c r="N24" s="251">
        <v>101</v>
      </c>
      <c r="O24" s="251">
        <v>110</v>
      </c>
      <c r="P24" s="251">
        <v>74</v>
      </c>
      <c r="Q24" s="251">
        <v>64</v>
      </c>
      <c r="R24" s="251">
        <v>45</v>
      </c>
      <c r="S24" s="251">
        <v>40</v>
      </c>
      <c r="T24" s="251">
        <v>30</v>
      </c>
      <c r="U24" s="251">
        <v>32</v>
      </c>
      <c r="V24" s="251">
        <v>30</v>
      </c>
      <c r="W24" s="253">
        <v>30</v>
      </c>
      <c r="X24" s="254">
        <v>30</v>
      </c>
    </row>
    <row r="25" spans="1:24" s="11" customFormat="1" ht="15" customHeight="1" x14ac:dyDescent="0.25">
      <c r="A25" s="345" t="s">
        <v>7</v>
      </c>
      <c r="B25" s="251">
        <v>212</v>
      </c>
      <c r="C25" s="251">
        <v>113</v>
      </c>
      <c r="D25" s="251">
        <v>101</v>
      </c>
      <c r="E25" s="251">
        <v>102</v>
      </c>
      <c r="F25" s="251">
        <v>82</v>
      </c>
      <c r="G25" s="252">
        <v>82</v>
      </c>
      <c r="H25" s="252">
        <v>106</v>
      </c>
      <c r="I25" s="252">
        <v>127</v>
      </c>
      <c r="J25" s="252">
        <v>119</v>
      </c>
      <c r="K25" s="252">
        <v>141</v>
      </c>
      <c r="L25" s="252">
        <v>158</v>
      </c>
      <c r="M25" s="251">
        <v>140</v>
      </c>
      <c r="N25" s="251">
        <v>96</v>
      </c>
      <c r="O25" s="251">
        <v>180</v>
      </c>
      <c r="P25" s="251">
        <v>112</v>
      </c>
      <c r="Q25" s="251">
        <v>87</v>
      </c>
      <c r="R25" s="251">
        <v>79</v>
      </c>
      <c r="S25" s="251">
        <v>78</v>
      </c>
      <c r="T25" s="251">
        <v>67</v>
      </c>
      <c r="U25" s="251">
        <v>56</v>
      </c>
      <c r="V25" s="251">
        <v>57</v>
      </c>
      <c r="W25" s="253">
        <v>56</v>
      </c>
      <c r="X25" s="254">
        <v>51</v>
      </c>
    </row>
    <row r="26" spans="1:24" s="11" customFormat="1" ht="15" customHeight="1" x14ac:dyDescent="0.25">
      <c r="A26" s="345" t="s">
        <v>6</v>
      </c>
      <c r="B26" s="251">
        <v>40</v>
      </c>
      <c r="C26" s="251">
        <v>40</v>
      </c>
      <c r="D26" s="251">
        <v>40</v>
      </c>
      <c r="E26" s="251">
        <v>48</v>
      </c>
      <c r="F26" s="251">
        <v>33</v>
      </c>
      <c r="G26" s="252">
        <v>38</v>
      </c>
      <c r="H26" s="252">
        <v>38</v>
      </c>
      <c r="I26" s="252">
        <v>26</v>
      </c>
      <c r="J26" s="252">
        <v>20</v>
      </c>
      <c r="K26" s="252">
        <v>25</v>
      </c>
      <c r="L26" s="252">
        <v>20</v>
      </c>
      <c r="M26" s="251">
        <v>25</v>
      </c>
      <c r="N26" s="251">
        <v>25</v>
      </c>
      <c r="O26" s="251">
        <v>38</v>
      </c>
      <c r="P26" s="251">
        <v>25</v>
      </c>
      <c r="Q26" s="251">
        <v>24</v>
      </c>
      <c r="R26" s="251">
        <v>32</v>
      </c>
      <c r="S26" s="251">
        <v>32</v>
      </c>
      <c r="T26" s="251">
        <v>32</v>
      </c>
      <c r="U26" s="251">
        <v>30</v>
      </c>
      <c r="V26" s="251">
        <v>31</v>
      </c>
      <c r="W26" s="253">
        <v>30</v>
      </c>
      <c r="X26" s="254">
        <v>30</v>
      </c>
    </row>
    <row r="27" spans="1:24" s="11" customFormat="1" ht="15" customHeight="1" x14ac:dyDescent="0.25">
      <c r="A27" s="345" t="s">
        <v>233</v>
      </c>
      <c r="B27" s="251">
        <v>18</v>
      </c>
      <c r="C27" s="251">
        <v>14</v>
      </c>
      <c r="D27" s="251">
        <v>14</v>
      </c>
      <c r="E27" s="251">
        <v>14</v>
      </c>
      <c r="F27" s="251">
        <v>12</v>
      </c>
      <c r="G27" s="252">
        <v>15</v>
      </c>
      <c r="H27" s="252">
        <v>20</v>
      </c>
      <c r="I27" s="252">
        <v>20</v>
      </c>
      <c r="J27" s="252">
        <v>25</v>
      </c>
      <c r="K27" s="252">
        <v>25</v>
      </c>
      <c r="L27" s="252">
        <v>23</v>
      </c>
      <c r="M27" s="251">
        <v>17</v>
      </c>
      <c r="N27" s="251">
        <v>17</v>
      </c>
      <c r="O27" s="251">
        <v>23</v>
      </c>
      <c r="P27" s="251">
        <v>15</v>
      </c>
      <c r="Q27" s="251">
        <v>9</v>
      </c>
      <c r="R27" s="251">
        <v>7</v>
      </c>
      <c r="S27" s="251">
        <v>7</v>
      </c>
      <c r="T27" s="251">
        <v>7</v>
      </c>
      <c r="U27" s="251">
        <v>6</v>
      </c>
      <c r="V27" s="251">
        <v>6</v>
      </c>
      <c r="W27" s="253">
        <v>5</v>
      </c>
      <c r="X27" s="254">
        <v>6</v>
      </c>
    </row>
    <row r="28" spans="1:24" s="11" customFormat="1" ht="15" customHeight="1" x14ac:dyDescent="0.25">
      <c r="A28" s="345" t="s">
        <v>49</v>
      </c>
      <c r="B28" s="251">
        <v>70</v>
      </c>
      <c r="C28" s="251">
        <v>58</v>
      </c>
      <c r="D28" s="251">
        <v>57</v>
      </c>
      <c r="E28" s="251">
        <v>56</v>
      </c>
      <c r="F28" s="251">
        <v>55</v>
      </c>
      <c r="G28" s="257">
        <v>53</v>
      </c>
      <c r="H28" s="257">
        <v>52</v>
      </c>
      <c r="I28" s="252">
        <v>51</v>
      </c>
      <c r="J28" s="252">
        <v>51</v>
      </c>
      <c r="K28" s="252">
        <v>50</v>
      </c>
      <c r="L28" s="252">
        <v>50</v>
      </c>
      <c r="M28" s="251">
        <v>45</v>
      </c>
      <c r="N28" s="251">
        <v>36</v>
      </c>
      <c r="O28" s="251">
        <v>36</v>
      </c>
      <c r="P28" s="251">
        <v>36</v>
      </c>
      <c r="Q28" s="251">
        <v>34</v>
      </c>
      <c r="R28" s="251">
        <v>34</v>
      </c>
      <c r="S28" s="251">
        <v>30</v>
      </c>
      <c r="T28" s="251">
        <v>24</v>
      </c>
      <c r="U28" s="251">
        <v>23</v>
      </c>
      <c r="V28" s="251">
        <v>20</v>
      </c>
      <c r="W28" s="253">
        <v>20</v>
      </c>
      <c r="X28" s="254">
        <v>19</v>
      </c>
    </row>
    <row r="29" spans="1:24" s="11" customFormat="1" ht="15" customHeight="1" x14ac:dyDescent="0.25">
      <c r="A29" s="345" t="s">
        <v>215</v>
      </c>
      <c r="B29" s="251">
        <v>18</v>
      </c>
      <c r="C29" s="251">
        <v>13</v>
      </c>
      <c r="D29" s="251">
        <v>12</v>
      </c>
      <c r="E29" s="251">
        <v>18</v>
      </c>
      <c r="F29" s="251">
        <v>16</v>
      </c>
      <c r="G29" s="252">
        <v>18</v>
      </c>
      <c r="H29" s="252">
        <v>13</v>
      </c>
      <c r="I29" s="252">
        <v>15</v>
      </c>
      <c r="J29" s="252">
        <v>20</v>
      </c>
      <c r="K29" s="252">
        <v>17</v>
      </c>
      <c r="L29" s="252">
        <v>8</v>
      </c>
      <c r="M29" s="251">
        <v>8</v>
      </c>
      <c r="N29" s="251">
        <v>10</v>
      </c>
      <c r="O29" s="251">
        <v>26</v>
      </c>
      <c r="P29" s="251">
        <v>22</v>
      </c>
      <c r="Q29" s="251">
        <v>9</v>
      </c>
      <c r="R29" s="251">
        <v>12</v>
      </c>
      <c r="S29" s="251">
        <v>24</v>
      </c>
      <c r="T29" s="251">
        <v>24</v>
      </c>
      <c r="U29" s="251">
        <v>21</v>
      </c>
      <c r="V29" s="251">
        <v>20</v>
      </c>
      <c r="W29" s="253">
        <v>21</v>
      </c>
      <c r="X29" s="254">
        <v>17</v>
      </c>
    </row>
    <row r="30" spans="1:24" s="11" customFormat="1" ht="15" customHeight="1" x14ac:dyDescent="0.25">
      <c r="A30" s="345" t="s">
        <v>16</v>
      </c>
      <c r="B30" s="251">
        <v>43</v>
      </c>
      <c r="C30" s="251">
        <v>39</v>
      </c>
      <c r="D30" s="251">
        <v>38</v>
      </c>
      <c r="E30" s="251">
        <v>36</v>
      </c>
      <c r="F30" s="251">
        <v>36</v>
      </c>
      <c r="G30" s="252">
        <v>34</v>
      </c>
      <c r="H30" s="252">
        <v>34</v>
      </c>
      <c r="I30" s="252">
        <v>34</v>
      </c>
      <c r="J30" s="252">
        <v>34</v>
      </c>
      <c r="K30" s="252">
        <v>32</v>
      </c>
      <c r="L30" s="252">
        <v>30</v>
      </c>
      <c r="M30" s="251">
        <v>29</v>
      </c>
      <c r="N30" s="251">
        <v>29</v>
      </c>
      <c r="O30" s="251">
        <v>29</v>
      </c>
      <c r="P30" s="251">
        <v>29</v>
      </c>
      <c r="Q30" s="251">
        <v>29</v>
      </c>
      <c r="R30" s="251">
        <v>27</v>
      </c>
      <c r="S30" s="251">
        <v>25</v>
      </c>
      <c r="T30" s="251">
        <v>25</v>
      </c>
      <c r="U30" s="251">
        <v>23</v>
      </c>
      <c r="V30" s="251">
        <v>21</v>
      </c>
      <c r="W30" s="253">
        <v>21</v>
      </c>
      <c r="X30" s="254">
        <v>20</v>
      </c>
    </row>
    <row r="31" spans="1:24" s="11" customFormat="1" ht="15" customHeight="1" x14ac:dyDescent="0.25">
      <c r="A31" s="345" t="s">
        <v>216</v>
      </c>
      <c r="B31" s="251">
        <v>6</v>
      </c>
      <c r="C31" s="251">
        <v>6</v>
      </c>
      <c r="D31" s="251">
        <v>6</v>
      </c>
      <c r="E31" s="251">
        <v>6</v>
      </c>
      <c r="F31" s="251">
        <v>6</v>
      </c>
      <c r="G31" s="252">
        <v>5</v>
      </c>
      <c r="H31" s="252">
        <v>5</v>
      </c>
      <c r="I31" s="252">
        <v>5</v>
      </c>
      <c r="J31" s="252">
        <v>4</v>
      </c>
      <c r="K31" s="252">
        <v>5</v>
      </c>
      <c r="L31" s="252">
        <v>5</v>
      </c>
      <c r="M31" s="251">
        <v>5</v>
      </c>
      <c r="N31" s="251">
        <v>4</v>
      </c>
      <c r="O31" s="251">
        <v>4</v>
      </c>
      <c r="P31" s="251">
        <v>4</v>
      </c>
      <c r="Q31" s="251">
        <v>4</v>
      </c>
      <c r="R31" s="251">
        <v>5</v>
      </c>
      <c r="S31" s="251">
        <v>4</v>
      </c>
      <c r="T31" s="251">
        <v>4</v>
      </c>
      <c r="U31" s="251">
        <v>4</v>
      </c>
      <c r="V31" s="251">
        <v>4</v>
      </c>
      <c r="W31" s="253">
        <v>3</v>
      </c>
      <c r="X31" s="254">
        <v>3</v>
      </c>
    </row>
    <row r="32" spans="1:24" s="11" customFormat="1" ht="15" customHeight="1" x14ac:dyDescent="0.25">
      <c r="A32" s="345" t="s">
        <v>21</v>
      </c>
      <c r="B32" s="251">
        <v>17</v>
      </c>
      <c r="C32" s="251">
        <v>17</v>
      </c>
      <c r="D32" s="251">
        <v>17</v>
      </c>
      <c r="E32" s="251">
        <v>17</v>
      </c>
      <c r="F32" s="251">
        <v>17</v>
      </c>
      <c r="G32" s="252">
        <v>17</v>
      </c>
      <c r="H32" s="252">
        <v>17</v>
      </c>
      <c r="I32" s="252">
        <v>16</v>
      </c>
      <c r="J32" s="252">
        <v>16</v>
      </c>
      <c r="K32" s="252">
        <v>16</v>
      </c>
      <c r="L32" s="252">
        <v>15</v>
      </c>
      <c r="M32" s="251">
        <v>15</v>
      </c>
      <c r="N32" s="251">
        <v>15</v>
      </c>
      <c r="O32" s="251">
        <v>15</v>
      </c>
      <c r="P32" s="251">
        <v>15</v>
      </c>
      <c r="Q32" s="251">
        <v>15</v>
      </c>
      <c r="R32" s="251">
        <v>13</v>
      </c>
      <c r="S32" s="251">
        <v>12</v>
      </c>
      <c r="T32" s="251">
        <v>12</v>
      </c>
      <c r="U32" s="251">
        <v>12</v>
      </c>
      <c r="V32" s="251">
        <v>12</v>
      </c>
      <c r="W32" s="253">
        <v>12</v>
      </c>
      <c r="X32" s="254">
        <v>12</v>
      </c>
    </row>
    <row r="33" spans="1:25" s="11" customFormat="1" ht="15" customHeight="1" x14ac:dyDescent="0.25">
      <c r="A33" s="345" t="s">
        <v>8</v>
      </c>
      <c r="B33" s="258">
        <v>0.06</v>
      </c>
      <c r="C33" s="258">
        <v>0.05</v>
      </c>
      <c r="D33" s="258">
        <v>5.8000000000000003E-2</v>
      </c>
      <c r="E33" s="258">
        <v>0.06</v>
      </c>
      <c r="F33" s="258">
        <v>5.8000000000000003E-2</v>
      </c>
      <c r="G33" s="259">
        <v>5.5E-2</v>
      </c>
      <c r="H33" s="259">
        <v>5.1499999999999997E-2</v>
      </c>
      <c r="I33" s="259">
        <v>0.05</v>
      </c>
      <c r="J33" s="259">
        <v>4.7500000000000001E-2</v>
      </c>
      <c r="K33" s="259">
        <v>5.2499999999999998E-2</v>
      </c>
      <c r="L33" s="259">
        <v>5.7500000000000002E-2</v>
      </c>
      <c r="M33" s="258">
        <v>6.25E-2</v>
      </c>
      <c r="N33" s="258">
        <v>6.5000000000000002E-2</v>
      </c>
      <c r="O33" s="258">
        <v>6.25E-2</v>
      </c>
      <c r="P33" s="258">
        <v>7.0000000000000007E-2</v>
      </c>
      <c r="Q33" s="258">
        <v>0.08</v>
      </c>
      <c r="R33" s="258">
        <v>7.4999999999999997E-2</v>
      </c>
      <c r="S33" s="258">
        <v>6.5000000000000002E-2</v>
      </c>
      <c r="T33" s="258">
        <v>0.06</v>
      </c>
      <c r="U33" s="258">
        <v>6.5000000000000002E-2</v>
      </c>
      <c r="V33" s="258">
        <v>7.4999999999999997E-2</v>
      </c>
      <c r="W33" s="260">
        <v>9.5000000000000001E-2</v>
      </c>
      <c r="X33" s="261">
        <v>9.5000000000000001E-2</v>
      </c>
    </row>
    <row r="34" spans="1:25" s="11" customFormat="1" ht="15" customHeight="1" x14ac:dyDescent="0.25">
      <c r="A34" s="345" t="s">
        <v>217</v>
      </c>
      <c r="B34" s="216">
        <v>12</v>
      </c>
      <c r="C34" s="216">
        <v>12</v>
      </c>
      <c r="D34" s="216">
        <v>12</v>
      </c>
      <c r="E34" s="216">
        <v>12</v>
      </c>
      <c r="F34" s="216">
        <v>12</v>
      </c>
      <c r="G34" s="216">
        <v>12</v>
      </c>
      <c r="H34" s="216">
        <v>12</v>
      </c>
      <c r="I34" s="216">
        <v>12</v>
      </c>
      <c r="J34" s="216">
        <v>12</v>
      </c>
      <c r="K34" s="216">
        <v>12</v>
      </c>
      <c r="L34" s="216">
        <v>12</v>
      </c>
      <c r="M34" s="216">
        <v>12</v>
      </c>
      <c r="N34" s="216">
        <v>12</v>
      </c>
      <c r="O34" s="216">
        <v>12</v>
      </c>
      <c r="P34" s="216">
        <v>12</v>
      </c>
      <c r="Q34" s="216">
        <v>12</v>
      </c>
      <c r="R34" s="216">
        <v>12</v>
      </c>
      <c r="S34" s="216">
        <v>12</v>
      </c>
      <c r="T34" s="216">
        <v>12</v>
      </c>
      <c r="U34" s="216">
        <v>12</v>
      </c>
      <c r="V34" s="216">
        <v>12</v>
      </c>
      <c r="W34" s="216">
        <v>12</v>
      </c>
      <c r="X34" s="219">
        <v>12</v>
      </c>
    </row>
    <row r="35" spans="1:25" s="11" customFormat="1" ht="15" customHeight="1" x14ac:dyDescent="0.25">
      <c r="A35" s="345" t="s">
        <v>205</v>
      </c>
      <c r="B35" s="391">
        <f>(SUM(B$24:B$32)*B$33*B$34/12)</f>
        <v>31.86</v>
      </c>
      <c r="C35" s="391">
        <f t="shared" ref="C35:X35" si="6">(SUM(C$24:C$32)*C$33*C$34/12)</f>
        <v>19.900000000000002</v>
      </c>
      <c r="D35" s="391">
        <f t="shared" si="6"/>
        <v>22.156000000000002</v>
      </c>
      <c r="E35" s="391">
        <f t="shared" si="6"/>
        <v>23.58</v>
      </c>
      <c r="F35" s="391">
        <f t="shared" si="6"/>
        <v>20.59</v>
      </c>
      <c r="G35" s="391">
        <f t="shared" si="6"/>
        <v>20.074999999999999</v>
      </c>
      <c r="H35" s="391">
        <f t="shared" si="6"/>
        <v>20.393999999999998</v>
      </c>
      <c r="I35" s="391">
        <f t="shared" si="6"/>
        <v>20.5</v>
      </c>
      <c r="J35" s="391">
        <f t="shared" si="6"/>
        <v>19.142500000000002</v>
      </c>
      <c r="K35" s="391">
        <f t="shared" si="6"/>
        <v>22.05</v>
      </c>
      <c r="L35" s="391">
        <f t="shared" si="6"/>
        <v>23.632500000000004</v>
      </c>
      <c r="M35" s="391">
        <f t="shared" si="6"/>
        <v>23.875</v>
      </c>
      <c r="N35" s="391">
        <f t="shared" si="6"/>
        <v>21.645</v>
      </c>
      <c r="O35" s="391">
        <f t="shared" si="6"/>
        <v>28.8125</v>
      </c>
      <c r="P35" s="391">
        <f t="shared" si="6"/>
        <v>23.24</v>
      </c>
      <c r="Q35" s="391">
        <f t="shared" si="6"/>
        <v>22</v>
      </c>
      <c r="R35" s="391">
        <f t="shared" si="6"/>
        <v>19.05</v>
      </c>
      <c r="S35" s="391">
        <f t="shared" si="6"/>
        <v>16.38</v>
      </c>
      <c r="T35" s="391">
        <f t="shared" si="6"/>
        <v>13.5</v>
      </c>
      <c r="U35" s="391">
        <f t="shared" si="6"/>
        <v>13.455</v>
      </c>
      <c r="V35" s="391">
        <f t="shared" si="6"/>
        <v>15.074999999999998</v>
      </c>
      <c r="W35" s="391">
        <f t="shared" si="6"/>
        <v>18.809999999999999</v>
      </c>
      <c r="X35" s="392">
        <f t="shared" si="6"/>
        <v>17.86</v>
      </c>
      <c r="Y35" s="116" t="s">
        <v>4</v>
      </c>
    </row>
    <row r="36" spans="1:25" s="11" customFormat="1" ht="20.100000000000001" customHeight="1" x14ac:dyDescent="0.3">
      <c r="A36" s="351" t="s">
        <v>178</v>
      </c>
      <c r="B36" s="262">
        <f>SUM(B24:B32)+B35</f>
        <v>562.86</v>
      </c>
      <c r="C36" s="262">
        <f>SUM(C24:C32)+C35</f>
        <v>417.9</v>
      </c>
      <c r="D36" s="262">
        <f>SUM(D24:D32)+D35</f>
        <v>404.15600000000001</v>
      </c>
      <c r="E36" s="262">
        <f>SUM(E24:E32)+E35</f>
        <v>416.58</v>
      </c>
      <c r="F36" s="262">
        <f>SUM(F24:F32)+F35</f>
        <v>375.59</v>
      </c>
      <c r="G36" s="262">
        <f t="shared" ref="G36:W36" si="7">SUM(G24:G32)+G35</f>
        <v>385.07499999999999</v>
      </c>
      <c r="H36" s="262">
        <f t="shared" si="7"/>
        <v>416.39400000000001</v>
      </c>
      <c r="I36" s="262">
        <f t="shared" si="7"/>
        <v>430.5</v>
      </c>
      <c r="J36" s="262">
        <f>SUM(J24:J32)+J35</f>
        <v>422.14249999999998</v>
      </c>
      <c r="K36" s="262">
        <f t="shared" si="7"/>
        <v>442.05</v>
      </c>
      <c r="L36" s="262">
        <f t="shared" si="7"/>
        <v>434.63249999999999</v>
      </c>
      <c r="M36" s="262">
        <f t="shared" si="7"/>
        <v>405.875</v>
      </c>
      <c r="N36" s="262">
        <f t="shared" si="7"/>
        <v>354.64499999999998</v>
      </c>
      <c r="O36" s="262">
        <f t="shared" si="7"/>
        <v>489.8125</v>
      </c>
      <c r="P36" s="262">
        <f t="shared" si="7"/>
        <v>355.24</v>
      </c>
      <c r="Q36" s="262">
        <f t="shared" si="7"/>
        <v>297</v>
      </c>
      <c r="R36" s="262">
        <f t="shared" si="7"/>
        <v>273.05</v>
      </c>
      <c r="S36" s="262">
        <f t="shared" si="7"/>
        <v>268.38</v>
      </c>
      <c r="T36" s="262">
        <f t="shared" si="7"/>
        <v>238.5</v>
      </c>
      <c r="U36" s="262">
        <f t="shared" si="7"/>
        <v>220.45500000000001</v>
      </c>
      <c r="V36" s="262">
        <f t="shared" si="7"/>
        <v>216.07499999999999</v>
      </c>
      <c r="W36" s="262">
        <f t="shared" si="7"/>
        <v>216.81</v>
      </c>
      <c r="X36" s="263">
        <f>SUM(X24:X32)+X35</f>
        <v>205.86</v>
      </c>
    </row>
    <row r="37" spans="1:25" s="11" customFormat="1" ht="15" customHeight="1" x14ac:dyDescent="0.25">
      <c r="A37" s="353"/>
      <c r="B37" s="32"/>
      <c r="C37" s="389" t="s">
        <v>4</v>
      </c>
      <c r="D37" s="387" t="s">
        <v>4</v>
      </c>
      <c r="E37" s="387" t="s">
        <v>4</v>
      </c>
      <c r="F37" s="387" t="s">
        <v>4</v>
      </c>
      <c r="G37" s="387" t="s">
        <v>4</v>
      </c>
      <c r="H37" s="387" t="s">
        <v>4</v>
      </c>
      <c r="I37" s="387" t="s">
        <v>4</v>
      </c>
      <c r="J37" s="387" t="s">
        <v>4</v>
      </c>
      <c r="K37" s="387" t="s">
        <v>4</v>
      </c>
      <c r="L37" s="388" t="s">
        <v>4</v>
      </c>
      <c r="M37" s="388" t="s">
        <v>4</v>
      </c>
      <c r="N37" s="388" t="s">
        <v>4</v>
      </c>
      <c r="O37" s="388" t="s">
        <v>4</v>
      </c>
      <c r="P37" s="388" t="s">
        <v>4</v>
      </c>
      <c r="Q37" s="388" t="s">
        <v>4</v>
      </c>
      <c r="R37" s="388" t="s">
        <v>4</v>
      </c>
      <c r="S37" s="388" t="s">
        <v>4</v>
      </c>
      <c r="T37" s="17"/>
      <c r="U37" s="17"/>
      <c r="V37" s="17"/>
      <c r="W37" s="17"/>
      <c r="X37" s="153"/>
    </row>
    <row r="38" spans="1:25" s="11" customFormat="1" ht="15" customHeight="1" x14ac:dyDescent="0.3">
      <c r="A38" s="350" t="s">
        <v>208</v>
      </c>
      <c r="B38" s="243"/>
      <c r="C38" s="243"/>
      <c r="D38" s="243"/>
      <c r="E38" s="243"/>
      <c r="F38" s="256"/>
      <c r="G38" s="256"/>
      <c r="H38" s="245"/>
      <c r="I38" s="245"/>
      <c r="J38" s="245"/>
      <c r="K38" s="245"/>
      <c r="L38" s="245"/>
      <c r="M38" s="245"/>
      <c r="N38" s="245"/>
      <c r="O38" s="245"/>
      <c r="P38" s="245"/>
      <c r="Q38" s="245"/>
      <c r="R38" s="245"/>
      <c r="S38" s="245"/>
      <c r="T38" s="248"/>
      <c r="U38" s="248"/>
      <c r="V38" s="248"/>
      <c r="W38" s="248"/>
      <c r="X38" s="249"/>
    </row>
    <row r="39" spans="1:25" ht="15" customHeight="1" x14ac:dyDescent="0.25">
      <c r="A39" s="345" t="s">
        <v>200</v>
      </c>
      <c r="B39" s="251">
        <v>75</v>
      </c>
      <c r="C39" s="251">
        <v>68</v>
      </c>
      <c r="D39" s="251">
        <v>65</v>
      </c>
      <c r="E39" s="251">
        <v>63</v>
      </c>
      <c r="F39" s="251">
        <v>64</v>
      </c>
      <c r="G39" s="252">
        <v>64</v>
      </c>
      <c r="H39" s="252">
        <v>65</v>
      </c>
      <c r="I39" s="252">
        <v>67</v>
      </c>
      <c r="J39" s="252">
        <v>65</v>
      </c>
      <c r="K39" s="252">
        <v>60</v>
      </c>
      <c r="L39" s="252">
        <v>55</v>
      </c>
      <c r="M39" s="251">
        <v>55</v>
      </c>
      <c r="N39" s="251">
        <v>45</v>
      </c>
      <c r="O39" s="251">
        <v>35</v>
      </c>
      <c r="P39" s="251">
        <v>32</v>
      </c>
      <c r="Q39" s="251">
        <v>28</v>
      </c>
      <c r="R39" s="251">
        <v>30</v>
      </c>
      <c r="S39" s="251">
        <v>28</v>
      </c>
      <c r="T39" s="251">
        <v>25</v>
      </c>
      <c r="U39" s="251">
        <v>25</v>
      </c>
      <c r="V39" s="251">
        <v>24</v>
      </c>
      <c r="W39" s="253">
        <v>24</v>
      </c>
      <c r="X39" s="254">
        <v>24</v>
      </c>
    </row>
    <row r="40" spans="1:25" ht="15" customHeight="1" x14ac:dyDescent="0.25">
      <c r="A40" s="345" t="s">
        <v>201</v>
      </c>
      <c r="B40" s="251">
        <v>9</v>
      </c>
      <c r="C40" s="251">
        <v>8</v>
      </c>
      <c r="D40" s="251">
        <v>5</v>
      </c>
      <c r="E40" s="251">
        <v>6</v>
      </c>
      <c r="F40" s="251">
        <v>5</v>
      </c>
      <c r="G40" s="252">
        <v>6</v>
      </c>
      <c r="H40" s="252">
        <v>6</v>
      </c>
      <c r="I40" s="252">
        <v>10</v>
      </c>
      <c r="J40" s="252">
        <v>11</v>
      </c>
      <c r="K40" s="252">
        <v>14</v>
      </c>
      <c r="L40" s="252">
        <v>14</v>
      </c>
      <c r="M40" s="251">
        <v>12</v>
      </c>
      <c r="N40" s="251">
        <v>10</v>
      </c>
      <c r="O40" s="251">
        <v>10</v>
      </c>
      <c r="P40" s="251">
        <v>10</v>
      </c>
      <c r="Q40" s="251">
        <v>8</v>
      </c>
      <c r="R40" s="251">
        <v>9</v>
      </c>
      <c r="S40" s="251">
        <v>8</v>
      </c>
      <c r="T40" s="251">
        <v>8</v>
      </c>
      <c r="U40" s="251">
        <v>8</v>
      </c>
      <c r="V40" s="251">
        <v>8</v>
      </c>
      <c r="W40" s="253">
        <v>7</v>
      </c>
      <c r="X40" s="254">
        <v>7</v>
      </c>
    </row>
    <row r="41" spans="1:25" ht="15" customHeight="1" x14ac:dyDescent="0.25">
      <c r="A41" s="345" t="s">
        <v>223</v>
      </c>
      <c r="B41" s="251">
        <f t="shared" ref="B41:W41" si="8">2*(B39+B40)</f>
        <v>168</v>
      </c>
      <c r="C41" s="251">
        <f t="shared" si="8"/>
        <v>152</v>
      </c>
      <c r="D41" s="251">
        <f t="shared" si="8"/>
        <v>140</v>
      </c>
      <c r="E41" s="251">
        <f>2*(E39+E40)</f>
        <v>138</v>
      </c>
      <c r="F41" s="251">
        <f t="shared" si="8"/>
        <v>138</v>
      </c>
      <c r="G41" s="251">
        <f t="shared" si="8"/>
        <v>140</v>
      </c>
      <c r="H41" s="251">
        <f t="shared" si="8"/>
        <v>142</v>
      </c>
      <c r="I41" s="251">
        <f t="shared" si="8"/>
        <v>154</v>
      </c>
      <c r="J41" s="251">
        <f t="shared" si="8"/>
        <v>152</v>
      </c>
      <c r="K41" s="251">
        <f t="shared" si="8"/>
        <v>148</v>
      </c>
      <c r="L41" s="251">
        <f t="shared" si="8"/>
        <v>138</v>
      </c>
      <c r="M41" s="251">
        <f t="shared" si="8"/>
        <v>134</v>
      </c>
      <c r="N41" s="251">
        <f t="shared" si="8"/>
        <v>110</v>
      </c>
      <c r="O41" s="251">
        <f t="shared" si="8"/>
        <v>90</v>
      </c>
      <c r="P41" s="251">
        <f t="shared" si="8"/>
        <v>84</v>
      </c>
      <c r="Q41" s="251">
        <f t="shared" si="8"/>
        <v>72</v>
      </c>
      <c r="R41" s="251">
        <f t="shared" si="8"/>
        <v>78</v>
      </c>
      <c r="S41" s="251">
        <f t="shared" si="8"/>
        <v>72</v>
      </c>
      <c r="T41" s="251">
        <f t="shared" si="8"/>
        <v>66</v>
      </c>
      <c r="U41" s="251">
        <f t="shared" si="8"/>
        <v>66</v>
      </c>
      <c r="V41" s="251">
        <f t="shared" si="8"/>
        <v>64</v>
      </c>
      <c r="W41" s="251">
        <f t="shared" si="8"/>
        <v>62</v>
      </c>
      <c r="X41" s="421">
        <f>2*(X39+X40)</f>
        <v>62</v>
      </c>
    </row>
    <row r="42" spans="1:25" ht="15" customHeight="1" x14ac:dyDescent="0.25">
      <c r="A42" s="345" t="s">
        <v>8</v>
      </c>
      <c r="B42" s="258">
        <v>4.4999999999999998E-2</v>
      </c>
      <c r="C42" s="258">
        <v>0.04</v>
      </c>
      <c r="D42" s="258">
        <v>0.04</v>
      </c>
      <c r="E42" s="258">
        <v>0.05</v>
      </c>
      <c r="F42" s="258">
        <v>0.05</v>
      </c>
      <c r="G42" s="259">
        <v>4.4999999999999998E-2</v>
      </c>
      <c r="H42" s="259">
        <v>4.2000000000000003E-2</v>
      </c>
      <c r="I42" s="259">
        <v>0.04</v>
      </c>
      <c r="J42" s="259">
        <v>0.04</v>
      </c>
      <c r="K42" s="259">
        <v>4.2000000000000003E-2</v>
      </c>
      <c r="L42" s="259">
        <v>0.04</v>
      </c>
      <c r="M42" s="258">
        <v>0.04</v>
      </c>
      <c r="N42" s="258">
        <v>0.05</v>
      </c>
      <c r="O42" s="258">
        <v>5.8000000000000003E-2</v>
      </c>
      <c r="P42" s="258">
        <v>6.7500000000000004E-2</v>
      </c>
      <c r="Q42" s="258">
        <v>0.08</v>
      </c>
      <c r="R42" s="258">
        <v>7.4999999999999997E-2</v>
      </c>
      <c r="S42" s="258">
        <v>6.5000000000000002E-2</v>
      </c>
      <c r="T42" s="258">
        <v>0.05</v>
      </c>
      <c r="U42" s="258">
        <v>5.5E-2</v>
      </c>
      <c r="V42" s="258">
        <v>6.5000000000000002E-2</v>
      </c>
      <c r="W42" s="260">
        <v>8.5000000000000006E-2</v>
      </c>
      <c r="X42" s="261">
        <v>8.5000000000000006E-2</v>
      </c>
    </row>
    <row r="43" spans="1:25" ht="15" customHeight="1" x14ac:dyDescent="0.25">
      <c r="A43" s="345" t="s">
        <v>175</v>
      </c>
      <c r="B43" s="391">
        <f>B41*B42</f>
        <v>7.56</v>
      </c>
      <c r="C43" s="391">
        <f>C41*C42</f>
        <v>6.08</v>
      </c>
      <c r="D43" s="391">
        <f>D41*D42</f>
        <v>5.6000000000000005</v>
      </c>
      <c r="E43" s="391">
        <f>E41*E42</f>
        <v>6.9</v>
      </c>
      <c r="F43" s="391">
        <f>F41*F42</f>
        <v>6.9</v>
      </c>
      <c r="G43" s="391">
        <f t="shared" ref="G43:X43" si="9">G41*G42</f>
        <v>6.3</v>
      </c>
      <c r="H43" s="391">
        <f t="shared" si="9"/>
        <v>5.9640000000000004</v>
      </c>
      <c r="I43" s="391">
        <f t="shared" si="9"/>
        <v>6.16</v>
      </c>
      <c r="J43" s="391">
        <f t="shared" si="9"/>
        <v>6.08</v>
      </c>
      <c r="K43" s="391">
        <f t="shared" si="9"/>
        <v>6.2160000000000002</v>
      </c>
      <c r="L43" s="391">
        <f t="shared" si="9"/>
        <v>5.5200000000000005</v>
      </c>
      <c r="M43" s="391">
        <f t="shared" si="9"/>
        <v>5.36</v>
      </c>
      <c r="N43" s="391">
        <f t="shared" si="9"/>
        <v>5.5</v>
      </c>
      <c r="O43" s="391">
        <f t="shared" si="9"/>
        <v>5.2200000000000006</v>
      </c>
      <c r="P43" s="391">
        <f t="shared" si="9"/>
        <v>5.67</v>
      </c>
      <c r="Q43" s="391">
        <f t="shared" si="9"/>
        <v>5.76</v>
      </c>
      <c r="R43" s="391">
        <f t="shared" si="9"/>
        <v>5.85</v>
      </c>
      <c r="S43" s="391">
        <f t="shared" si="9"/>
        <v>4.68</v>
      </c>
      <c r="T43" s="391">
        <f t="shared" si="9"/>
        <v>3.3000000000000003</v>
      </c>
      <c r="U43" s="391">
        <f t="shared" si="9"/>
        <v>3.63</v>
      </c>
      <c r="V43" s="391">
        <f t="shared" si="9"/>
        <v>4.16</v>
      </c>
      <c r="W43" s="391">
        <f t="shared" si="9"/>
        <v>5.2700000000000005</v>
      </c>
      <c r="X43" s="392">
        <f t="shared" si="9"/>
        <v>5.2700000000000005</v>
      </c>
    </row>
    <row r="44" spans="1:25" ht="20.100000000000001" customHeight="1" x14ac:dyDescent="0.3">
      <c r="A44" s="351" t="s">
        <v>179</v>
      </c>
      <c r="B44" s="262">
        <f>B39+B40+B43</f>
        <v>91.56</v>
      </c>
      <c r="C44" s="262">
        <f>C39+C40+C43</f>
        <v>82.08</v>
      </c>
      <c r="D44" s="262">
        <f>D39+D40+D43</f>
        <v>75.599999999999994</v>
      </c>
      <c r="E44" s="262">
        <f>E39+E40+E43</f>
        <v>75.900000000000006</v>
      </c>
      <c r="F44" s="262">
        <f>F39+F40+F43</f>
        <v>75.900000000000006</v>
      </c>
      <c r="G44" s="262">
        <f t="shared" ref="G44:X44" si="10">G39+G40+G43</f>
        <v>76.3</v>
      </c>
      <c r="H44" s="262">
        <f t="shared" si="10"/>
        <v>76.963999999999999</v>
      </c>
      <c r="I44" s="262">
        <f t="shared" si="10"/>
        <v>83.16</v>
      </c>
      <c r="J44" s="262">
        <f t="shared" si="10"/>
        <v>82.08</v>
      </c>
      <c r="K44" s="262">
        <f t="shared" si="10"/>
        <v>80.215999999999994</v>
      </c>
      <c r="L44" s="262">
        <f t="shared" si="10"/>
        <v>74.52</v>
      </c>
      <c r="M44" s="262">
        <f t="shared" si="10"/>
        <v>72.36</v>
      </c>
      <c r="N44" s="262">
        <f t="shared" si="10"/>
        <v>60.5</v>
      </c>
      <c r="O44" s="262">
        <f t="shared" si="10"/>
        <v>50.22</v>
      </c>
      <c r="P44" s="262">
        <f t="shared" si="10"/>
        <v>47.67</v>
      </c>
      <c r="Q44" s="262">
        <f t="shared" si="10"/>
        <v>41.76</v>
      </c>
      <c r="R44" s="262">
        <f t="shared" si="10"/>
        <v>44.85</v>
      </c>
      <c r="S44" s="262">
        <f t="shared" si="10"/>
        <v>40.68</v>
      </c>
      <c r="T44" s="262">
        <f t="shared" si="10"/>
        <v>36.299999999999997</v>
      </c>
      <c r="U44" s="262">
        <f t="shared" si="10"/>
        <v>36.630000000000003</v>
      </c>
      <c r="V44" s="262">
        <f t="shared" si="10"/>
        <v>36.159999999999997</v>
      </c>
      <c r="W44" s="262">
        <f t="shared" si="10"/>
        <v>36.270000000000003</v>
      </c>
      <c r="X44" s="263">
        <f t="shared" si="10"/>
        <v>36.270000000000003</v>
      </c>
    </row>
    <row r="45" spans="1:25" ht="9" customHeight="1" x14ac:dyDescent="0.25">
      <c r="A45" s="397"/>
      <c r="B45" s="398"/>
      <c r="C45" s="398"/>
      <c r="D45" s="398"/>
      <c r="E45" s="398"/>
      <c r="F45" s="107"/>
      <c r="G45" s="107"/>
      <c r="H45" s="107"/>
      <c r="I45" s="107"/>
      <c r="J45" s="107"/>
      <c r="K45" s="107"/>
      <c r="L45" s="399"/>
      <c r="M45" s="399"/>
      <c r="N45" s="399"/>
      <c r="O45" s="399"/>
      <c r="P45" s="399"/>
      <c r="Q45" s="399"/>
      <c r="R45" s="399"/>
      <c r="S45" s="399"/>
      <c r="T45" s="399"/>
      <c r="U45" s="399"/>
      <c r="V45" s="399"/>
      <c r="W45" s="399"/>
      <c r="X45" s="400"/>
    </row>
    <row r="46" spans="1:25" ht="20.100000000000001" customHeight="1" x14ac:dyDescent="0.3">
      <c r="A46" s="393" t="s">
        <v>225</v>
      </c>
      <c r="B46" s="234">
        <f>B$3</f>
        <v>2022</v>
      </c>
      <c r="C46" s="234">
        <f t="shared" ref="C46:X46" si="11">C$3</f>
        <v>2021</v>
      </c>
      <c r="D46" s="234">
        <f t="shared" si="11"/>
        <v>2020</v>
      </c>
      <c r="E46" s="234">
        <f t="shared" si="11"/>
        <v>2019</v>
      </c>
      <c r="F46" s="234">
        <f t="shared" si="11"/>
        <v>2018</v>
      </c>
      <c r="G46" s="234">
        <f t="shared" si="11"/>
        <v>2017</v>
      </c>
      <c r="H46" s="234">
        <f t="shared" si="11"/>
        <v>2016</v>
      </c>
      <c r="I46" s="234">
        <f t="shared" si="11"/>
        <v>2015</v>
      </c>
      <c r="J46" s="234">
        <f t="shared" si="11"/>
        <v>2014</v>
      </c>
      <c r="K46" s="234">
        <f t="shared" si="11"/>
        <v>2013</v>
      </c>
      <c r="L46" s="234">
        <f t="shared" si="11"/>
        <v>2012</v>
      </c>
      <c r="M46" s="234">
        <f t="shared" si="11"/>
        <v>2011</v>
      </c>
      <c r="N46" s="234">
        <f t="shared" si="11"/>
        <v>2010</v>
      </c>
      <c r="O46" s="234">
        <f t="shared" si="11"/>
        <v>2009</v>
      </c>
      <c r="P46" s="234">
        <f t="shared" si="11"/>
        <v>2008</v>
      </c>
      <c r="Q46" s="234">
        <f t="shared" si="11"/>
        <v>2007</v>
      </c>
      <c r="R46" s="234">
        <f t="shared" si="11"/>
        <v>2006</v>
      </c>
      <c r="S46" s="234">
        <f t="shared" si="11"/>
        <v>2005</v>
      </c>
      <c r="T46" s="234">
        <f t="shared" si="11"/>
        <v>2004</v>
      </c>
      <c r="U46" s="234">
        <f t="shared" si="11"/>
        <v>2003</v>
      </c>
      <c r="V46" s="234">
        <f t="shared" si="11"/>
        <v>2002</v>
      </c>
      <c r="W46" s="234">
        <f t="shared" si="11"/>
        <v>2001</v>
      </c>
      <c r="X46" s="239">
        <f t="shared" si="11"/>
        <v>2000</v>
      </c>
    </row>
    <row r="47" spans="1:25" ht="15" customHeight="1" x14ac:dyDescent="0.3">
      <c r="A47" s="395"/>
      <c r="B47" s="396"/>
      <c r="C47" s="396"/>
      <c r="D47" s="396"/>
      <c r="E47" s="396"/>
      <c r="F47" s="396"/>
      <c r="G47" s="396"/>
      <c r="H47" s="396"/>
      <c r="I47" s="396"/>
      <c r="J47" s="396"/>
      <c r="K47" s="396"/>
      <c r="L47" s="396"/>
      <c r="M47" s="396"/>
      <c r="N47" s="396"/>
      <c r="O47" s="396"/>
      <c r="P47" s="396"/>
      <c r="Q47" s="396"/>
      <c r="R47" s="396"/>
      <c r="S47" s="396"/>
      <c r="T47" s="396"/>
      <c r="U47" s="396"/>
      <c r="V47" s="396"/>
      <c r="W47" s="396"/>
      <c r="X47" s="406"/>
    </row>
    <row r="48" spans="1:25" ht="15" customHeight="1" x14ac:dyDescent="0.3">
      <c r="A48" s="350" t="s">
        <v>126</v>
      </c>
      <c r="B48" s="243"/>
      <c r="C48" s="243"/>
      <c r="D48" s="243"/>
      <c r="E48" s="243"/>
      <c r="F48" s="256"/>
      <c r="G48" s="256"/>
      <c r="H48" s="245"/>
      <c r="I48" s="245"/>
      <c r="J48" s="245"/>
      <c r="K48" s="245"/>
      <c r="L48" s="247"/>
      <c r="M48" s="247"/>
      <c r="N48" s="247"/>
      <c r="O48" s="247"/>
      <c r="P48" s="247"/>
      <c r="Q48" s="247"/>
      <c r="R48" s="247"/>
      <c r="S48" s="247"/>
      <c r="T48" s="247"/>
      <c r="U48" s="247"/>
      <c r="V48" s="247"/>
      <c r="W48" s="247"/>
      <c r="X48" s="265"/>
    </row>
    <row r="49" spans="1:24" ht="15" customHeight="1" x14ac:dyDescent="0.25">
      <c r="A49" s="345" t="s">
        <v>69</v>
      </c>
      <c r="B49" s="266">
        <v>1500</v>
      </c>
      <c r="C49" s="266">
        <v>1500</v>
      </c>
      <c r="D49" s="266">
        <v>1500</v>
      </c>
      <c r="E49" s="266">
        <v>1500</v>
      </c>
      <c r="F49" s="266">
        <v>1500</v>
      </c>
      <c r="G49" s="267">
        <v>1500</v>
      </c>
      <c r="H49" s="267">
        <v>1500</v>
      </c>
      <c r="I49" s="267">
        <v>1500</v>
      </c>
      <c r="J49" s="267">
        <v>1500</v>
      </c>
      <c r="K49" s="267">
        <v>1500</v>
      </c>
      <c r="L49" s="267">
        <v>1500</v>
      </c>
      <c r="M49" s="266">
        <v>1500</v>
      </c>
      <c r="N49" s="266">
        <v>1500</v>
      </c>
      <c r="O49" s="266">
        <v>1500</v>
      </c>
      <c r="P49" s="266">
        <v>1500</v>
      </c>
      <c r="Q49" s="266">
        <v>1500</v>
      </c>
      <c r="R49" s="266">
        <v>1500</v>
      </c>
      <c r="S49" s="266">
        <v>1500</v>
      </c>
      <c r="T49" s="266">
        <v>1500</v>
      </c>
      <c r="U49" s="266">
        <v>1500</v>
      </c>
      <c r="V49" s="266">
        <v>1500</v>
      </c>
      <c r="W49" s="268">
        <v>1500</v>
      </c>
      <c r="X49" s="269">
        <v>1500</v>
      </c>
    </row>
    <row r="50" spans="1:24" ht="15" customHeight="1" x14ac:dyDescent="0.25">
      <c r="A50" s="345" t="s">
        <v>67</v>
      </c>
      <c r="B50" s="394">
        <v>0</v>
      </c>
      <c r="C50" s="394">
        <v>0</v>
      </c>
      <c r="D50" s="394">
        <v>0</v>
      </c>
      <c r="E50" s="394">
        <v>0</v>
      </c>
      <c r="F50" s="221">
        <f t="shared" ref="F50:X50" si="12">D6-D49</f>
        <v>0</v>
      </c>
      <c r="G50" s="221">
        <f t="shared" si="12"/>
        <v>0</v>
      </c>
      <c r="H50" s="221">
        <f t="shared" si="12"/>
        <v>0</v>
      </c>
      <c r="I50" s="221">
        <f t="shared" si="12"/>
        <v>0</v>
      </c>
      <c r="J50" s="221">
        <f t="shared" si="12"/>
        <v>0</v>
      </c>
      <c r="K50" s="221">
        <f t="shared" si="12"/>
        <v>0</v>
      </c>
      <c r="L50" s="221">
        <f t="shared" si="12"/>
        <v>0</v>
      </c>
      <c r="M50" s="221">
        <f t="shared" si="12"/>
        <v>0</v>
      </c>
      <c r="N50" s="221">
        <f t="shared" si="12"/>
        <v>0</v>
      </c>
      <c r="O50" s="221">
        <f t="shared" si="12"/>
        <v>0</v>
      </c>
      <c r="P50" s="221">
        <f t="shared" si="12"/>
        <v>0</v>
      </c>
      <c r="Q50" s="221">
        <f t="shared" si="12"/>
        <v>0</v>
      </c>
      <c r="R50" s="221">
        <f t="shared" si="12"/>
        <v>0</v>
      </c>
      <c r="S50" s="221">
        <f t="shared" si="12"/>
        <v>0</v>
      </c>
      <c r="T50" s="221">
        <f t="shared" si="12"/>
        <v>0</v>
      </c>
      <c r="U50" s="221">
        <f t="shared" si="12"/>
        <v>0</v>
      </c>
      <c r="V50" s="221">
        <f t="shared" si="12"/>
        <v>0</v>
      </c>
      <c r="W50" s="221">
        <f t="shared" si="12"/>
        <v>0</v>
      </c>
      <c r="X50" s="246">
        <f t="shared" si="12"/>
        <v>0</v>
      </c>
    </row>
    <row r="51" spans="1:24" ht="15" customHeight="1" x14ac:dyDescent="0.25">
      <c r="A51" s="345" t="s">
        <v>50</v>
      </c>
      <c r="B51" s="251">
        <v>0</v>
      </c>
      <c r="C51" s="251">
        <v>0</v>
      </c>
      <c r="D51" s="251">
        <v>0</v>
      </c>
      <c r="E51" s="251">
        <v>0</v>
      </c>
      <c r="F51" s="251">
        <v>0</v>
      </c>
      <c r="G51" s="252">
        <v>0</v>
      </c>
      <c r="H51" s="252">
        <v>0</v>
      </c>
      <c r="I51" s="252">
        <v>0</v>
      </c>
      <c r="J51" s="252">
        <v>0</v>
      </c>
      <c r="K51" s="252">
        <v>0</v>
      </c>
      <c r="L51" s="252">
        <v>0</v>
      </c>
      <c r="M51" s="251">
        <v>0</v>
      </c>
      <c r="N51" s="251">
        <v>0</v>
      </c>
      <c r="O51" s="251">
        <v>0</v>
      </c>
      <c r="P51" s="251">
        <v>0</v>
      </c>
      <c r="Q51" s="251">
        <v>0</v>
      </c>
      <c r="R51" s="251">
        <v>0</v>
      </c>
      <c r="S51" s="251">
        <v>0</v>
      </c>
      <c r="T51" s="251">
        <v>0</v>
      </c>
      <c r="U51" s="251">
        <v>0</v>
      </c>
      <c r="V51" s="251">
        <v>0</v>
      </c>
      <c r="W51" s="253">
        <v>0</v>
      </c>
      <c r="X51" s="254">
        <v>0</v>
      </c>
    </row>
    <row r="52" spans="1:24" ht="15" customHeight="1" x14ac:dyDescent="0.25">
      <c r="A52" s="345" t="s">
        <v>8</v>
      </c>
      <c r="B52" s="258">
        <v>0</v>
      </c>
      <c r="C52" s="258">
        <v>0</v>
      </c>
      <c r="D52" s="258">
        <v>0</v>
      </c>
      <c r="E52" s="258">
        <v>0</v>
      </c>
      <c r="F52" s="258">
        <v>0</v>
      </c>
      <c r="G52" s="259">
        <v>0</v>
      </c>
      <c r="H52" s="259">
        <v>0</v>
      </c>
      <c r="I52" s="259">
        <v>0</v>
      </c>
      <c r="J52" s="259">
        <v>0</v>
      </c>
      <c r="K52" s="259">
        <v>0</v>
      </c>
      <c r="L52" s="259">
        <v>0</v>
      </c>
      <c r="M52" s="258">
        <v>0</v>
      </c>
      <c r="N52" s="258">
        <v>0</v>
      </c>
      <c r="O52" s="258">
        <v>0</v>
      </c>
      <c r="P52" s="258">
        <v>0</v>
      </c>
      <c r="Q52" s="258">
        <v>0</v>
      </c>
      <c r="R52" s="258">
        <v>0</v>
      </c>
      <c r="S52" s="258">
        <v>0</v>
      </c>
      <c r="T52" s="258">
        <v>0</v>
      </c>
      <c r="U52" s="258">
        <v>0</v>
      </c>
      <c r="V52" s="258">
        <v>0</v>
      </c>
      <c r="W52" s="260">
        <v>0</v>
      </c>
      <c r="X52" s="261">
        <v>0</v>
      </c>
    </row>
    <row r="53" spans="1:24" ht="15" customHeight="1" x14ac:dyDescent="0.25">
      <c r="A53" s="345" t="s">
        <v>202</v>
      </c>
      <c r="B53" s="251"/>
      <c r="C53" s="251">
        <v>0</v>
      </c>
      <c r="D53" s="251">
        <v>0</v>
      </c>
      <c r="E53" s="251">
        <v>0</v>
      </c>
      <c r="F53" s="251">
        <v>0</v>
      </c>
      <c r="G53" s="252">
        <v>0</v>
      </c>
      <c r="H53" s="252">
        <v>0</v>
      </c>
      <c r="I53" s="252">
        <v>0</v>
      </c>
      <c r="J53" s="252">
        <v>0</v>
      </c>
      <c r="K53" s="252">
        <v>0</v>
      </c>
      <c r="L53" s="252">
        <v>0</v>
      </c>
      <c r="M53" s="251">
        <v>0</v>
      </c>
      <c r="N53" s="251">
        <v>0</v>
      </c>
      <c r="O53" s="251">
        <v>0</v>
      </c>
      <c r="P53" s="251">
        <v>0</v>
      </c>
      <c r="Q53" s="251">
        <v>0</v>
      </c>
      <c r="R53" s="251">
        <v>0</v>
      </c>
      <c r="S53" s="251">
        <v>0</v>
      </c>
      <c r="T53" s="251">
        <v>0</v>
      </c>
      <c r="U53" s="251">
        <v>0</v>
      </c>
      <c r="V53" s="251">
        <v>0</v>
      </c>
      <c r="W53" s="253">
        <v>0</v>
      </c>
      <c r="X53" s="254">
        <v>0</v>
      </c>
    </row>
    <row r="54" spans="1:24" ht="15" customHeight="1" x14ac:dyDescent="0.25">
      <c r="A54" s="345" t="s">
        <v>68</v>
      </c>
      <c r="B54" s="251">
        <v>29</v>
      </c>
      <c r="C54" s="251">
        <v>28</v>
      </c>
      <c r="D54" s="251">
        <v>27</v>
      </c>
      <c r="E54" s="251">
        <v>26</v>
      </c>
      <c r="F54" s="251">
        <v>25</v>
      </c>
      <c r="G54" s="252">
        <v>25</v>
      </c>
      <c r="H54" s="252">
        <v>25</v>
      </c>
      <c r="I54" s="252">
        <v>25</v>
      </c>
      <c r="J54" s="252">
        <v>25</v>
      </c>
      <c r="K54" s="252">
        <v>25</v>
      </c>
      <c r="L54" s="252">
        <v>25</v>
      </c>
      <c r="M54" s="251">
        <v>25</v>
      </c>
      <c r="N54" s="251">
        <v>25</v>
      </c>
      <c r="O54" s="251">
        <v>25</v>
      </c>
      <c r="P54" s="251">
        <v>25</v>
      </c>
      <c r="Q54" s="251">
        <v>25</v>
      </c>
      <c r="R54" s="251">
        <v>25</v>
      </c>
      <c r="S54" s="251">
        <v>25</v>
      </c>
      <c r="T54" s="251">
        <v>25</v>
      </c>
      <c r="U54" s="251">
        <v>25</v>
      </c>
      <c r="V54" s="251">
        <v>25</v>
      </c>
      <c r="W54" s="253">
        <v>25</v>
      </c>
      <c r="X54" s="254">
        <v>25</v>
      </c>
    </row>
    <row r="55" spans="1:24" ht="15" customHeight="1" x14ac:dyDescent="0.3">
      <c r="A55" s="351" t="s">
        <v>179</v>
      </c>
      <c r="B55" s="262">
        <f t="shared" ref="B55:X55" si="13">((B49*B54)+(B50*B53)+(B51*B52*B49))/B6</f>
        <v>29</v>
      </c>
      <c r="C55" s="262">
        <f t="shared" si="13"/>
        <v>28</v>
      </c>
      <c r="D55" s="262">
        <f t="shared" si="13"/>
        <v>27</v>
      </c>
      <c r="E55" s="262">
        <f t="shared" si="13"/>
        <v>26</v>
      </c>
      <c r="F55" s="262">
        <f t="shared" si="13"/>
        <v>25</v>
      </c>
      <c r="G55" s="262">
        <f t="shared" si="13"/>
        <v>25</v>
      </c>
      <c r="H55" s="262">
        <f t="shared" si="13"/>
        <v>25</v>
      </c>
      <c r="I55" s="262">
        <f t="shared" si="13"/>
        <v>25</v>
      </c>
      <c r="J55" s="262">
        <f t="shared" si="13"/>
        <v>25</v>
      </c>
      <c r="K55" s="262">
        <f t="shared" si="13"/>
        <v>25</v>
      </c>
      <c r="L55" s="262">
        <f t="shared" si="13"/>
        <v>25</v>
      </c>
      <c r="M55" s="262">
        <f t="shared" si="13"/>
        <v>25</v>
      </c>
      <c r="N55" s="262">
        <f t="shared" si="13"/>
        <v>25</v>
      </c>
      <c r="O55" s="262">
        <f t="shared" si="13"/>
        <v>25</v>
      </c>
      <c r="P55" s="262">
        <f t="shared" si="13"/>
        <v>25</v>
      </c>
      <c r="Q55" s="262">
        <f t="shared" si="13"/>
        <v>25</v>
      </c>
      <c r="R55" s="262">
        <f t="shared" si="13"/>
        <v>25</v>
      </c>
      <c r="S55" s="262">
        <f t="shared" si="13"/>
        <v>25</v>
      </c>
      <c r="T55" s="262">
        <f t="shared" si="13"/>
        <v>25</v>
      </c>
      <c r="U55" s="262">
        <f t="shared" si="13"/>
        <v>25</v>
      </c>
      <c r="V55" s="262">
        <f t="shared" si="13"/>
        <v>25</v>
      </c>
      <c r="W55" s="262">
        <f t="shared" si="13"/>
        <v>25</v>
      </c>
      <c r="X55" s="263">
        <f t="shared" si="13"/>
        <v>25</v>
      </c>
    </row>
    <row r="56" spans="1:24" ht="15" customHeight="1" x14ac:dyDescent="0.3">
      <c r="A56" s="350"/>
      <c r="B56" s="243"/>
      <c r="C56" s="243"/>
      <c r="D56" s="243"/>
      <c r="E56" s="243"/>
      <c r="F56" s="264"/>
      <c r="G56" s="264"/>
      <c r="H56" s="264"/>
      <c r="I56" s="264"/>
      <c r="J56" s="264"/>
      <c r="K56" s="264"/>
      <c r="L56" s="262"/>
      <c r="M56" s="262"/>
      <c r="N56" s="262"/>
      <c r="O56" s="262"/>
      <c r="P56" s="262"/>
      <c r="Q56" s="262"/>
      <c r="R56" s="262"/>
      <c r="S56" s="262"/>
      <c r="T56" s="262"/>
      <c r="U56" s="262"/>
      <c r="V56" s="262"/>
      <c r="W56" s="262"/>
      <c r="X56" s="263"/>
    </row>
    <row r="57" spans="1:24" ht="15" customHeight="1" x14ac:dyDescent="0.3">
      <c r="A57" s="350" t="s">
        <v>125</v>
      </c>
      <c r="B57" s="243"/>
      <c r="C57" s="243"/>
      <c r="D57" s="243"/>
      <c r="E57" s="243"/>
      <c r="F57" s="256"/>
      <c r="G57" s="256"/>
      <c r="H57" s="245"/>
      <c r="I57" s="245"/>
      <c r="J57" s="245"/>
      <c r="K57" s="245"/>
      <c r="L57" s="247"/>
      <c r="M57" s="247"/>
      <c r="N57" s="247"/>
      <c r="O57" s="247"/>
      <c r="P57" s="247"/>
      <c r="Q57" s="247"/>
      <c r="R57" s="247"/>
      <c r="S57" s="247"/>
      <c r="T57" s="247"/>
      <c r="U57" s="247"/>
      <c r="V57" s="247"/>
      <c r="W57" s="247"/>
      <c r="X57" s="265"/>
    </row>
    <row r="58" spans="1:24" ht="15" customHeight="1" x14ac:dyDescent="0.25">
      <c r="A58" s="345" t="s">
        <v>69</v>
      </c>
      <c r="B58" s="270">
        <v>0</v>
      </c>
      <c r="C58" s="270">
        <v>0</v>
      </c>
      <c r="D58" s="270">
        <v>0</v>
      </c>
      <c r="E58" s="270">
        <v>0</v>
      </c>
      <c r="F58" s="216">
        <v>0</v>
      </c>
      <c r="G58" s="217">
        <v>0</v>
      </c>
      <c r="H58" s="217">
        <v>0</v>
      </c>
      <c r="I58" s="217">
        <v>0</v>
      </c>
      <c r="J58" s="217">
        <v>0</v>
      </c>
      <c r="K58" s="217">
        <v>0</v>
      </c>
      <c r="L58" s="217">
        <v>0</v>
      </c>
      <c r="M58" s="216">
        <v>0</v>
      </c>
      <c r="N58" s="216">
        <v>0</v>
      </c>
      <c r="O58" s="216">
        <v>0</v>
      </c>
      <c r="P58" s="216">
        <v>0</v>
      </c>
      <c r="Q58" s="216">
        <v>0</v>
      </c>
      <c r="R58" s="216">
        <v>0</v>
      </c>
      <c r="S58" s="216">
        <v>0</v>
      </c>
      <c r="T58" s="216">
        <v>0</v>
      </c>
      <c r="U58" s="216">
        <v>0</v>
      </c>
      <c r="V58" s="216">
        <v>0</v>
      </c>
      <c r="W58" s="218">
        <v>0</v>
      </c>
      <c r="X58" s="219">
        <v>0</v>
      </c>
    </row>
    <row r="59" spans="1:24" ht="15" customHeight="1" x14ac:dyDescent="0.25">
      <c r="A59" s="345" t="s">
        <v>67</v>
      </c>
      <c r="B59" s="271">
        <f>B49-B58</f>
        <v>1500</v>
      </c>
      <c r="C59" s="271">
        <f>C49-C58</f>
        <v>1500</v>
      </c>
      <c r="D59" s="271">
        <f>D49-D58</f>
        <v>1500</v>
      </c>
      <c r="E59" s="271">
        <f>E49-E58</f>
        <v>1500</v>
      </c>
      <c r="F59" s="271">
        <f>D49-F58</f>
        <v>1500</v>
      </c>
      <c r="G59" s="271">
        <f t="shared" ref="G59:X59" si="14">G49-G58</f>
        <v>1500</v>
      </c>
      <c r="H59" s="271">
        <f t="shared" si="14"/>
        <v>1500</v>
      </c>
      <c r="I59" s="271">
        <f t="shared" si="14"/>
        <v>1500</v>
      </c>
      <c r="J59" s="271">
        <f t="shared" si="14"/>
        <v>1500</v>
      </c>
      <c r="K59" s="271">
        <f t="shared" si="14"/>
        <v>1500</v>
      </c>
      <c r="L59" s="271">
        <f t="shared" si="14"/>
        <v>1500</v>
      </c>
      <c r="M59" s="271">
        <f t="shared" si="14"/>
        <v>1500</v>
      </c>
      <c r="N59" s="271">
        <f t="shared" si="14"/>
        <v>1500</v>
      </c>
      <c r="O59" s="271">
        <f t="shared" si="14"/>
        <v>1500</v>
      </c>
      <c r="P59" s="271">
        <f t="shared" si="14"/>
        <v>1500</v>
      </c>
      <c r="Q59" s="271">
        <f t="shared" si="14"/>
        <v>1500</v>
      </c>
      <c r="R59" s="271">
        <f t="shared" si="14"/>
        <v>1500</v>
      </c>
      <c r="S59" s="271">
        <f t="shared" si="14"/>
        <v>1500</v>
      </c>
      <c r="T59" s="271">
        <f t="shared" si="14"/>
        <v>1500</v>
      </c>
      <c r="U59" s="271">
        <f t="shared" si="14"/>
        <v>1500</v>
      </c>
      <c r="V59" s="271">
        <f t="shared" si="14"/>
        <v>1500</v>
      </c>
      <c r="W59" s="271">
        <f t="shared" si="14"/>
        <v>1500</v>
      </c>
      <c r="X59" s="272">
        <f t="shared" si="14"/>
        <v>1500</v>
      </c>
    </row>
    <row r="60" spans="1:24" ht="15" customHeight="1" x14ac:dyDescent="0.25">
      <c r="A60" s="345" t="s">
        <v>50</v>
      </c>
      <c r="B60" s="251">
        <v>0</v>
      </c>
      <c r="C60" s="251">
        <v>0</v>
      </c>
      <c r="D60" s="251">
        <v>0</v>
      </c>
      <c r="E60" s="251">
        <v>0</v>
      </c>
      <c r="F60" s="251">
        <v>0</v>
      </c>
      <c r="G60" s="252">
        <v>0</v>
      </c>
      <c r="H60" s="252">
        <v>0</v>
      </c>
      <c r="I60" s="252">
        <v>0</v>
      </c>
      <c r="J60" s="252">
        <v>0</v>
      </c>
      <c r="K60" s="252">
        <v>0</v>
      </c>
      <c r="L60" s="252">
        <v>0</v>
      </c>
      <c r="M60" s="251">
        <v>0</v>
      </c>
      <c r="N60" s="251">
        <v>0</v>
      </c>
      <c r="O60" s="251">
        <v>0</v>
      </c>
      <c r="P60" s="251">
        <v>0</v>
      </c>
      <c r="Q60" s="251">
        <v>0</v>
      </c>
      <c r="R60" s="251">
        <v>0</v>
      </c>
      <c r="S60" s="251">
        <v>0</v>
      </c>
      <c r="T60" s="251">
        <v>0</v>
      </c>
      <c r="U60" s="251">
        <v>0</v>
      </c>
      <c r="V60" s="251">
        <v>0</v>
      </c>
      <c r="W60" s="253">
        <v>0</v>
      </c>
      <c r="X60" s="254">
        <v>0</v>
      </c>
    </row>
    <row r="61" spans="1:24" ht="15" customHeight="1" x14ac:dyDescent="0.25">
      <c r="A61" s="345" t="s">
        <v>8</v>
      </c>
      <c r="B61" s="258">
        <v>0</v>
      </c>
      <c r="C61" s="258">
        <v>0</v>
      </c>
      <c r="D61" s="258">
        <v>0</v>
      </c>
      <c r="E61" s="258">
        <v>0</v>
      </c>
      <c r="F61" s="258">
        <v>0</v>
      </c>
      <c r="G61" s="259">
        <v>0</v>
      </c>
      <c r="H61" s="259">
        <v>0</v>
      </c>
      <c r="I61" s="259">
        <v>0</v>
      </c>
      <c r="J61" s="259">
        <v>0</v>
      </c>
      <c r="K61" s="259">
        <v>0</v>
      </c>
      <c r="L61" s="259">
        <v>0</v>
      </c>
      <c r="M61" s="258">
        <v>0</v>
      </c>
      <c r="N61" s="258">
        <v>0</v>
      </c>
      <c r="O61" s="258">
        <v>0</v>
      </c>
      <c r="P61" s="258">
        <v>0</v>
      </c>
      <c r="Q61" s="258">
        <v>0</v>
      </c>
      <c r="R61" s="258">
        <v>0</v>
      </c>
      <c r="S61" s="258">
        <v>0</v>
      </c>
      <c r="T61" s="258">
        <v>0</v>
      </c>
      <c r="U61" s="258">
        <v>0</v>
      </c>
      <c r="V61" s="258">
        <v>0</v>
      </c>
      <c r="W61" s="260">
        <v>0</v>
      </c>
      <c r="X61" s="261">
        <v>0</v>
      </c>
    </row>
    <row r="62" spans="1:24" ht="15" customHeight="1" x14ac:dyDescent="0.25">
      <c r="A62" s="345" t="s">
        <v>202</v>
      </c>
      <c r="B62" s="251">
        <v>256</v>
      </c>
      <c r="C62" s="251">
        <v>232</v>
      </c>
      <c r="D62" s="251">
        <v>222</v>
      </c>
      <c r="E62" s="251">
        <v>219</v>
      </c>
      <c r="F62" s="251">
        <v>222</v>
      </c>
      <c r="G62" s="252">
        <v>219</v>
      </c>
      <c r="H62" s="252">
        <v>230</v>
      </c>
      <c r="I62" s="252">
        <v>246</v>
      </c>
      <c r="J62" s="252">
        <v>260</v>
      </c>
      <c r="K62" s="252">
        <v>270</v>
      </c>
      <c r="L62" s="252">
        <v>252</v>
      </c>
      <c r="M62" s="251">
        <v>214</v>
      </c>
      <c r="N62" s="251">
        <v>184</v>
      </c>
      <c r="O62" s="251">
        <v>183</v>
      </c>
      <c r="P62" s="251">
        <v>176</v>
      </c>
      <c r="Q62" s="251">
        <v>148</v>
      </c>
      <c r="R62" s="251">
        <v>135</v>
      </c>
      <c r="S62" s="251">
        <v>135</v>
      </c>
      <c r="T62" s="251">
        <v>131</v>
      </c>
      <c r="U62" s="251">
        <v>128</v>
      </c>
      <c r="V62" s="251">
        <v>124</v>
      </c>
      <c r="W62" s="253">
        <v>122</v>
      </c>
      <c r="X62" s="254">
        <v>120</v>
      </c>
    </row>
    <row r="63" spans="1:24" ht="15" customHeight="1" x14ac:dyDescent="0.25">
      <c r="A63" s="345" t="s">
        <v>68</v>
      </c>
      <c r="B63" s="251">
        <v>0</v>
      </c>
      <c r="C63" s="251">
        <v>0</v>
      </c>
      <c r="D63" s="251">
        <v>0</v>
      </c>
      <c r="E63" s="251">
        <v>0</v>
      </c>
      <c r="F63" s="251">
        <v>0</v>
      </c>
      <c r="G63" s="252">
        <v>0</v>
      </c>
      <c r="H63" s="252">
        <v>0</v>
      </c>
      <c r="I63" s="252">
        <v>0</v>
      </c>
      <c r="J63" s="252">
        <v>0</v>
      </c>
      <c r="K63" s="252">
        <v>0</v>
      </c>
      <c r="L63" s="252">
        <v>0</v>
      </c>
      <c r="M63" s="251">
        <v>0</v>
      </c>
      <c r="N63" s="251">
        <v>0</v>
      </c>
      <c r="O63" s="251">
        <v>0</v>
      </c>
      <c r="P63" s="251">
        <v>0</v>
      </c>
      <c r="Q63" s="251">
        <v>0</v>
      </c>
      <c r="R63" s="251">
        <v>0</v>
      </c>
      <c r="S63" s="251">
        <v>0</v>
      </c>
      <c r="T63" s="251">
        <v>0</v>
      </c>
      <c r="U63" s="251">
        <v>0</v>
      </c>
      <c r="V63" s="251">
        <v>0</v>
      </c>
      <c r="W63" s="253">
        <v>0</v>
      </c>
      <c r="X63" s="254">
        <v>0</v>
      </c>
    </row>
    <row r="64" spans="1:24" ht="15" customHeight="1" x14ac:dyDescent="0.3">
      <c r="A64" s="351" t="s">
        <v>179</v>
      </c>
      <c r="B64" s="402">
        <f>((B58*B63)+(B59*B62)+(B60*B61*B58))/B6</f>
        <v>256</v>
      </c>
      <c r="C64" s="402">
        <f t="shared" ref="C64:X64" si="15">((C58*C63)+(C59*C62)+(C60*C61*C58))/C6</f>
        <v>232</v>
      </c>
      <c r="D64" s="402">
        <f t="shared" si="15"/>
        <v>222</v>
      </c>
      <c r="E64" s="402">
        <f t="shared" si="15"/>
        <v>219</v>
      </c>
      <c r="F64" s="402">
        <f t="shared" si="15"/>
        <v>222</v>
      </c>
      <c r="G64" s="402">
        <f t="shared" si="15"/>
        <v>219</v>
      </c>
      <c r="H64" s="402">
        <f t="shared" si="15"/>
        <v>230</v>
      </c>
      <c r="I64" s="402">
        <f t="shared" si="15"/>
        <v>246</v>
      </c>
      <c r="J64" s="402">
        <f t="shared" si="15"/>
        <v>260</v>
      </c>
      <c r="K64" s="402">
        <f t="shared" si="15"/>
        <v>270</v>
      </c>
      <c r="L64" s="402">
        <f t="shared" si="15"/>
        <v>252</v>
      </c>
      <c r="M64" s="402">
        <f t="shared" si="15"/>
        <v>214</v>
      </c>
      <c r="N64" s="402">
        <f t="shared" si="15"/>
        <v>184</v>
      </c>
      <c r="O64" s="402">
        <f t="shared" si="15"/>
        <v>183</v>
      </c>
      <c r="P64" s="402">
        <f t="shared" si="15"/>
        <v>176</v>
      </c>
      <c r="Q64" s="402">
        <f t="shared" si="15"/>
        <v>148</v>
      </c>
      <c r="R64" s="402">
        <f t="shared" si="15"/>
        <v>135</v>
      </c>
      <c r="S64" s="402">
        <f t="shared" si="15"/>
        <v>135</v>
      </c>
      <c r="T64" s="402">
        <f t="shared" si="15"/>
        <v>131</v>
      </c>
      <c r="U64" s="402">
        <f t="shared" si="15"/>
        <v>128</v>
      </c>
      <c r="V64" s="402">
        <f t="shared" si="15"/>
        <v>124</v>
      </c>
      <c r="W64" s="402">
        <f t="shared" si="15"/>
        <v>122</v>
      </c>
      <c r="X64" s="407">
        <f t="shared" si="15"/>
        <v>120</v>
      </c>
    </row>
    <row r="65" spans="1:25" ht="9" customHeight="1" x14ac:dyDescent="0.3">
      <c r="A65" s="408"/>
      <c r="B65" s="401"/>
      <c r="C65" s="401"/>
      <c r="D65" s="401"/>
      <c r="E65" s="401"/>
      <c r="F65" s="401"/>
      <c r="G65" s="401"/>
      <c r="H65" s="401"/>
      <c r="I65" s="401"/>
      <c r="J65" s="401"/>
      <c r="K65" s="401"/>
      <c r="L65" s="401"/>
      <c r="M65" s="401"/>
      <c r="N65" s="401"/>
      <c r="O65" s="401"/>
      <c r="P65" s="401"/>
      <c r="Q65" s="401"/>
      <c r="R65" s="401"/>
      <c r="S65" s="401"/>
      <c r="T65" s="401"/>
      <c r="U65" s="401"/>
      <c r="V65" s="401"/>
      <c r="W65" s="401"/>
      <c r="X65" s="409"/>
    </row>
    <row r="66" spans="1:25" ht="20.100000000000001" customHeight="1" x14ac:dyDescent="0.3">
      <c r="A66" s="403" t="s">
        <v>228</v>
      </c>
      <c r="B66" s="234">
        <f>B$3</f>
        <v>2022</v>
      </c>
      <c r="C66" s="234">
        <f t="shared" ref="C66:X66" si="16">C$3</f>
        <v>2021</v>
      </c>
      <c r="D66" s="234">
        <f t="shared" si="16"/>
        <v>2020</v>
      </c>
      <c r="E66" s="234">
        <f t="shared" si="16"/>
        <v>2019</v>
      </c>
      <c r="F66" s="234">
        <f t="shared" si="16"/>
        <v>2018</v>
      </c>
      <c r="G66" s="234">
        <f t="shared" si="16"/>
        <v>2017</v>
      </c>
      <c r="H66" s="234">
        <f t="shared" si="16"/>
        <v>2016</v>
      </c>
      <c r="I66" s="234">
        <f t="shared" si="16"/>
        <v>2015</v>
      </c>
      <c r="J66" s="234">
        <f t="shared" si="16"/>
        <v>2014</v>
      </c>
      <c r="K66" s="234">
        <f t="shared" si="16"/>
        <v>2013</v>
      </c>
      <c r="L66" s="234">
        <f t="shared" si="16"/>
        <v>2012</v>
      </c>
      <c r="M66" s="234">
        <f t="shared" si="16"/>
        <v>2011</v>
      </c>
      <c r="N66" s="234">
        <f t="shared" si="16"/>
        <v>2010</v>
      </c>
      <c r="O66" s="234">
        <f t="shared" si="16"/>
        <v>2009</v>
      </c>
      <c r="P66" s="234">
        <f t="shared" si="16"/>
        <v>2008</v>
      </c>
      <c r="Q66" s="234">
        <f t="shared" si="16"/>
        <v>2007</v>
      </c>
      <c r="R66" s="234">
        <f t="shared" si="16"/>
        <v>2006</v>
      </c>
      <c r="S66" s="234">
        <f t="shared" si="16"/>
        <v>2005</v>
      </c>
      <c r="T66" s="234">
        <f t="shared" si="16"/>
        <v>2004</v>
      </c>
      <c r="U66" s="234">
        <f t="shared" si="16"/>
        <v>2003</v>
      </c>
      <c r="V66" s="234">
        <f t="shared" si="16"/>
        <v>2002</v>
      </c>
      <c r="W66" s="234">
        <f t="shared" si="16"/>
        <v>2001</v>
      </c>
      <c r="X66" s="239">
        <f t="shared" si="16"/>
        <v>2000</v>
      </c>
    </row>
    <row r="67" spans="1:25" ht="9" customHeight="1" x14ac:dyDescent="0.3">
      <c r="A67" s="404"/>
      <c r="B67" s="396"/>
      <c r="C67" s="396"/>
      <c r="D67" s="396"/>
      <c r="E67" s="396"/>
      <c r="F67" s="396"/>
      <c r="G67" s="396"/>
      <c r="H67" s="396"/>
      <c r="I67" s="396"/>
      <c r="J67" s="396"/>
      <c r="K67" s="396"/>
      <c r="L67" s="396"/>
      <c r="M67" s="396"/>
      <c r="N67" s="396"/>
      <c r="O67" s="396"/>
      <c r="P67" s="396"/>
      <c r="Q67" s="396"/>
      <c r="R67" s="396"/>
      <c r="S67" s="396"/>
      <c r="T67" s="396"/>
      <c r="U67" s="396"/>
      <c r="V67" s="396"/>
      <c r="W67" s="396"/>
      <c r="X67" s="406"/>
    </row>
    <row r="68" spans="1:25" ht="20.100000000000001" customHeight="1" x14ac:dyDescent="0.3">
      <c r="A68" s="350" t="s">
        <v>229</v>
      </c>
      <c r="B68" s="262">
        <f t="shared" ref="B68:X68" si="17">B36+B44+B55</f>
        <v>683.42000000000007</v>
      </c>
      <c r="C68" s="262">
        <f t="shared" si="17"/>
        <v>527.98</v>
      </c>
      <c r="D68" s="262">
        <f t="shared" si="17"/>
        <v>506.75599999999997</v>
      </c>
      <c r="E68" s="262">
        <f t="shared" si="17"/>
        <v>518.48</v>
      </c>
      <c r="F68" s="262">
        <f t="shared" si="17"/>
        <v>476.49</v>
      </c>
      <c r="G68" s="262">
        <f t="shared" si="17"/>
        <v>486.375</v>
      </c>
      <c r="H68" s="262">
        <f t="shared" si="17"/>
        <v>518.35799999999995</v>
      </c>
      <c r="I68" s="262">
        <f t="shared" si="17"/>
        <v>538.66</v>
      </c>
      <c r="J68" s="262">
        <f t="shared" si="17"/>
        <v>529.22249999999997</v>
      </c>
      <c r="K68" s="262">
        <f t="shared" si="17"/>
        <v>547.26599999999996</v>
      </c>
      <c r="L68" s="262">
        <f t="shared" si="17"/>
        <v>534.15249999999992</v>
      </c>
      <c r="M68" s="262">
        <f t="shared" si="17"/>
        <v>503.23500000000001</v>
      </c>
      <c r="N68" s="262">
        <f t="shared" si="17"/>
        <v>440.14499999999998</v>
      </c>
      <c r="O68" s="262">
        <f t="shared" si="17"/>
        <v>565.03250000000003</v>
      </c>
      <c r="P68" s="262">
        <f t="shared" si="17"/>
        <v>427.91</v>
      </c>
      <c r="Q68" s="262">
        <f t="shared" si="17"/>
        <v>363.76</v>
      </c>
      <c r="R68" s="262">
        <f t="shared" si="17"/>
        <v>342.90000000000003</v>
      </c>
      <c r="S68" s="262">
        <f t="shared" si="17"/>
        <v>334.06</v>
      </c>
      <c r="T68" s="262">
        <f t="shared" si="17"/>
        <v>299.8</v>
      </c>
      <c r="U68" s="262">
        <f t="shared" si="17"/>
        <v>282.08500000000004</v>
      </c>
      <c r="V68" s="262">
        <f t="shared" si="17"/>
        <v>277.23500000000001</v>
      </c>
      <c r="W68" s="262">
        <f t="shared" si="17"/>
        <v>278.08000000000004</v>
      </c>
      <c r="X68" s="263">
        <f t="shared" si="17"/>
        <v>267.13</v>
      </c>
    </row>
    <row r="69" spans="1:25" ht="20.100000000000001" customHeight="1" thickBot="1" x14ac:dyDescent="0.35">
      <c r="A69" s="354" t="s">
        <v>230</v>
      </c>
      <c r="B69" s="273">
        <f t="shared" ref="B69:X69" si="18">B36+B44+B64</f>
        <v>910.42000000000007</v>
      </c>
      <c r="C69" s="273">
        <f t="shared" si="18"/>
        <v>731.98</v>
      </c>
      <c r="D69" s="273">
        <f t="shared" si="18"/>
        <v>701.75599999999997</v>
      </c>
      <c r="E69" s="273">
        <f t="shared" si="18"/>
        <v>711.48</v>
      </c>
      <c r="F69" s="273">
        <f t="shared" si="18"/>
        <v>673.49</v>
      </c>
      <c r="G69" s="273">
        <f t="shared" si="18"/>
        <v>680.375</v>
      </c>
      <c r="H69" s="273">
        <f t="shared" si="18"/>
        <v>723.35799999999995</v>
      </c>
      <c r="I69" s="273">
        <f t="shared" si="18"/>
        <v>759.66</v>
      </c>
      <c r="J69" s="273">
        <f t="shared" si="18"/>
        <v>764.22249999999997</v>
      </c>
      <c r="K69" s="273">
        <f t="shared" si="18"/>
        <v>792.26599999999996</v>
      </c>
      <c r="L69" s="273">
        <f t="shared" si="18"/>
        <v>761.15249999999992</v>
      </c>
      <c r="M69" s="273">
        <f t="shared" si="18"/>
        <v>692.23500000000001</v>
      </c>
      <c r="N69" s="273">
        <f t="shared" si="18"/>
        <v>599.14499999999998</v>
      </c>
      <c r="O69" s="273">
        <f t="shared" si="18"/>
        <v>723.03250000000003</v>
      </c>
      <c r="P69" s="273">
        <f t="shared" si="18"/>
        <v>578.91000000000008</v>
      </c>
      <c r="Q69" s="273">
        <f t="shared" si="18"/>
        <v>486.76</v>
      </c>
      <c r="R69" s="273">
        <f t="shared" si="18"/>
        <v>452.90000000000003</v>
      </c>
      <c r="S69" s="273">
        <f t="shared" si="18"/>
        <v>444.06</v>
      </c>
      <c r="T69" s="273">
        <f t="shared" si="18"/>
        <v>405.8</v>
      </c>
      <c r="U69" s="273">
        <f t="shared" si="18"/>
        <v>385.08500000000004</v>
      </c>
      <c r="V69" s="273">
        <f t="shared" si="18"/>
        <v>376.23500000000001</v>
      </c>
      <c r="W69" s="273">
        <f t="shared" si="18"/>
        <v>375.08000000000004</v>
      </c>
      <c r="X69" s="274">
        <f t="shared" si="18"/>
        <v>362.13</v>
      </c>
    </row>
    <row r="70" spans="1:25" ht="15" customHeight="1" x14ac:dyDescent="0.25">
      <c r="A70" s="355"/>
      <c r="B70" s="28"/>
      <c r="C70" s="28"/>
      <c r="D70" s="28"/>
      <c r="E70" s="28"/>
      <c r="F70" s="8"/>
      <c r="G70" s="8"/>
      <c r="P70" s="12"/>
      <c r="Q70" s="12"/>
      <c r="R70" s="12"/>
      <c r="S70" s="12"/>
      <c r="T70" s="10"/>
      <c r="U70" s="12"/>
      <c r="V70" s="12"/>
      <c r="W70" s="12"/>
      <c r="X70" s="12"/>
    </row>
    <row r="71" spans="1:25" ht="20.100000000000001" customHeight="1" x14ac:dyDescent="0.25"/>
    <row r="72" spans="1:25" ht="20.100000000000001" customHeight="1" x14ac:dyDescent="0.25">
      <c r="A72" s="356"/>
      <c r="B72" s="275"/>
      <c r="C72" s="275"/>
      <c r="D72" s="275"/>
      <c r="E72" s="275"/>
      <c r="F72" s="275"/>
      <c r="G72" s="275"/>
      <c r="H72" s="276"/>
      <c r="I72" s="276"/>
      <c r="J72" s="276"/>
      <c r="K72" s="276"/>
    </row>
    <row r="73" spans="1:25" ht="13.8" x14ac:dyDescent="0.25">
      <c r="A73" s="357" t="s">
        <v>185</v>
      </c>
      <c r="B73" s="277"/>
      <c r="C73" s="277"/>
      <c r="D73" s="277"/>
      <c r="E73" s="277"/>
      <c r="F73" s="278"/>
      <c r="G73" s="278"/>
      <c r="H73" s="278"/>
      <c r="I73" s="278"/>
      <c r="J73" s="278"/>
      <c r="K73" s="278"/>
      <c r="L73" s="144"/>
      <c r="M73" s="144"/>
      <c r="N73" s="144"/>
      <c r="O73" s="144"/>
      <c r="P73" s="45"/>
      <c r="Y73" s="8"/>
    </row>
    <row r="74" spans="1:25" ht="13.8" x14ac:dyDescent="0.25">
      <c r="A74" s="357" t="s">
        <v>176</v>
      </c>
      <c r="B74" s="144"/>
      <c r="C74" s="144"/>
      <c r="D74" s="144"/>
      <c r="E74" s="144"/>
      <c r="F74" s="144"/>
      <c r="G74" s="144"/>
      <c r="H74" s="144"/>
      <c r="I74" s="144"/>
      <c r="J74" s="144"/>
      <c r="K74" s="144" t="s">
        <v>219</v>
      </c>
      <c r="L74" s="144"/>
      <c r="M74" s="144"/>
      <c r="N74" s="144"/>
      <c r="O74" s="144"/>
    </row>
    <row r="75" spans="1:25" ht="13.8" x14ac:dyDescent="0.25">
      <c r="A75" s="356" t="s">
        <v>218</v>
      </c>
      <c r="B75" s="275"/>
      <c r="C75" s="275"/>
      <c r="D75" s="275"/>
      <c r="E75" s="275"/>
      <c r="F75" s="275"/>
      <c r="G75" s="275"/>
      <c r="H75" s="276"/>
      <c r="I75" s="276"/>
      <c r="J75" s="276"/>
      <c r="K75" s="276"/>
    </row>
    <row r="76" spans="1:25" ht="13.8" x14ac:dyDescent="0.25">
      <c r="A76" s="357" t="s">
        <v>177</v>
      </c>
      <c r="B76" s="144"/>
      <c r="C76" s="144"/>
      <c r="D76" s="144"/>
      <c r="E76" s="144"/>
      <c r="F76" s="144"/>
      <c r="G76" s="144"/>
      <c r="H76" s="144"/>
      <c r="I76" s="144"/>
      <c r="J76" s="144"/>
      <c r="K76" s="144"/>
      <c r="L76" s="144"/>
      <c r="M76" s="144"/>
      <c r="N76" s="144"/>
      <c r="O76" s="144"/>
    </row>
  </sheetData>
  <sheetProtection sheet="1" objects="1" scenarios="1"/>
  <mergeCells count="1">
    <mergeCell ref="A2:K2"/>
  </mergeCells>
  <phoneticPr fontId="11" type="noConversion"/>
  <hyperlinks>
    <hyperlink ref="A73" r:id="rId1" xr:uid="{00000000-0004-0000-0100-000000000000}"/>
    <hyperlink ref="A74" r:id="rId2" xr:uid="{00000000-0004-0000-0100-000001000000}"/>
    <hyperlink ref="A76" r:id="rId3" xr:uid="{00000000-0004-0000-0100-000002000000}"/>
  </hyperlinks>
  <pageMargins left="0.75" right="0.75" top="1" bottom="1" header="0.5" footer="0.5"/>
  <pageSetup scale="46" fitToHeight="2" orientation="landscape" r:id="rId4"/>
  <headerFooter>
    <oddFooter>&amp;LAgDM A1-85, Corn Production Profitability&amp;R&amp;P</oddFooter>
  </headerFooter>
  <legacy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indexed="43"/>
    <pageSetUpPr autoPageBreaks="0"/>
  </sheetPr>
  <dimension ref="A1:Q83"/>
  <sheetViews>
    <sheetView showGridLines="0" zoomScale="80" zoomScaleNormal="80" workbookViewId="0"/>
  </sheetViews>
  <sheetFormatPr defaultColWidth="8.88671875" defaultRowHeight="13.2" x14ac:dyDescent="0.25"/>
  <cols>
    <col min="1" max="1" width="15" style="365" customWidth="1"/>
    <col min="2" max="2" width="10.44140625" style="156" customWidth="1"/>
    <col min="3" max="16" width="14.6640625" style="156" customWidth="1"/>
    <col min="17" max="18" width="10.44140625" style="156" customWidth="1"/>
    <col min="19" max="16384" width="8.88671875" style="156"/>
  </cols>
  <sheetData>
    <row r="1" spans="1:16" ht="25.5" customHeight="1" thickBot="1" x14ac:dyDescent="0.45">
      <c r="A1" s="381" t="s">
        <v>73</v>
      </c>
      <c r="B1" s="337"/>
      <c r="C1" s="337"/>
      <c r="D1" s="337"/>
      <c r="E1" s="337"/>
      <c r="F1" s="337"/>
      <c r="G1" s="337"/>
      <c r="H1" s="337"/>
      <c r="I1" s="337"/>
      <c r="J1" s="337"/>
      <c r="K1" s="337"/>
      <c r="L1" s="337"/>
      <c r="M1" s="337"/>
      <c r="N1" s="337"/>
      <c r="O1" s="337"/>
      <c r="P1" s="338"/>
    </row>
    <row r="2" spans="1:16" ht="17.399999999999999" x14ac:dyDescent="0.35">
      <c r="A2" s="382"/>
      <c r="B2" s="280"/>
      <c r="C2" s="281"/>
      <c r="D2" s="281"/>
      <c r="E2" s="281"/>
      <c r="F2" s="281"/>
      <c r="G2" s="282" t="s">
        <v>60</v>
      </c>
      <c r="H2" s="281"/>
      <c r="I2" s="281"/>
      <c r="J2" s="282" t="s">
        <v>64</v>
      </c>
      <c r="K2" s="282" t="s">
        <v>2</v>
      </c>
      <c r="L2" s="282" t="s">
        <v>39</v>
      </c>
      <c r="M2" s="283" t="s">
        <v>66</v>
      </c>
      <c r="N2" s="283"/>
      <c r="O2" s="284" t="s">
        <v>72</v>
      </c>
      <c r="P2" s="285"/>
    </row>
    <row r="3" spans="1:16" ht="17.399999999999999" x14ac:dyDescent="0.35">
      <c r="A3" s="383" t="s">
        <v>33</v>
      </c>
      <c r="B3" s="286" t="s">
        <v>0</v>
      </c>
      <c r="C3" s="286"/>
      <c r="D3" s="286" t="s">
        <v>56</v>
      </c>
      <c r="E3" s="286"/>
      <c r="F3" s="286"/>
      <c r="G3" s="287" t="s">
        <v>62</v>
      </c>
      <c r="H3" s="410" t="s">
        <v>231</v>
      </c>
      <c r="I3" s="286"/>
      <c r="J3" s="286" t="s">
        <v>35</v>
      </c>
      <c r="K3" s="286" t="s">
        <v>33</v>
      </c>
      <c r="L3" s="286" t="s">
        <v>65</v>
      </c>
      <c r="M3" s="286" t="s">
        <v>70</v>
      </c>
      <c r="N3" s="286" t="s">
        <v>124</v>
      </c>
      <c r="O3" s="286" t="s">
        <v>70</v>
      </c>
      <c r="P3" s="288" t="s">
        <v>124</v>
      </c>
    </row>
    <row r="4" spans="1:16" ht="17.399999999999999" x14ac:dyDescent="0.35">
      <c r="A4" s="384" t="s">
        <v>55</v>
      </c>
      <c r="B4" s="289" t="s">
        <v>34</v>
      </c>
      <c r="C4" s="289" t="s">
        <v>5</v>
      </c>
      <c r="D4" s="289" t="s">
        <v>57</v>
      </c>
      <c r="E4" s="289" t="s">
        <v>58</v>
      </c>
      <c r="F4" s="289" t="s">
        <v>45</v>
      </c>
      <c r="G4" s="289" t="s">
        <v>63</v>
      </c>
      <c r="H4" s="289" t="s">
        <v>232</v>
      </c>
      <c r="I4" s="289" t="s">
        <v>61</v>
      </c>
      <c r="J4" s="289" t="s">
        <v>59</v>
      </c>
      <c r="K4" s="289" t="s">
        <v>48</v>
      </c>
      <c r="L4" s="289" t="s">
        <v>54</v>
      </c>
      <c r="M4" s="289" t="s">
        <v>71</v>
      </c>
      <c r="N4" s="289" t="s">
        <v>71</v>
      </c>
      <c r="O4" s="289" t="s">
        <v>71</v>
      </c>
      <c r="P4" s="290" t="s">
        <v>71</v>
      </c>
    </row>
    <row r="5" spans="1:16" ht="16.8" x14ac:dyDescent="0.3">
      <c r="A5" s="385">
        <v>2000</v>
      </c>
      <c r="B5" s="292">
        <f>'Input Model'!X$10</f>
        <v>144</v>
      </c>
      <c r="C5" s="279">
        <f t="shared" ref="C5:P5" si="0">C33/$B5</f>
        <v>0.20833333333333334</v>
      </c>
      <c r="D5" s="279">
        <f t="shared" si="0"/>
        <v>0.35416666666666669</v>
      </c>
      <c r="E5" s="279">
        <f t="shared" si="0"/>
        <v>0.20833333333333334</v>
      </c>
      <c r="F5" s="279">
        <f t="shared" si="0"/>
        <v>4.1666666666666664E-2</v>
      </c>
      <c r="G5" s="279">
        <f t="shared" si="0"/>
        <v>0.13194444444444445</v>
      </c>
      <c r="H5" s="279">
        <f t="shared" si="0"/>
        <v>0.11805555555555555</v>
      </c>
      <c r="I5" s="279">
        <f t="shared" si="0"/>
        <v>0.1388888888888889</v>
      </c>
      <c r="J5" s="279">
        <f t="shared" si="0"/>
        <v>0.20736111111111111</v>
      </c>
      <c r="K5" s="279">
        <f t="shared" si="0"/>
        <v>1.4087500000000002</v>
      </c>
      <c r="L5" s="279">
        <f t="shared" si="0"/>
        <v>0.25187500000000002</v>
      </c>
      <c r="M5" s="279">
        <f t="shared" si="0"/>
        <v>0.1736111111111111</v>
      </c>
      <c r="N5" s="279">
        <f t="shared" si="0"/>
        <v>0.83333333333333337</v>
      </c>
      <c r="O5" s="279">
        <f t="shared" si="0"/>
        <v>1.8342361111111112</v>
      </c>
      <c r="P5" s="293">
        <f t="shared" si="0"/>
        <v>2.4939583333333335</v>
      </c>
    </row>
    <row r="6" spans="1:16" ht="16.8" x14ac:dyDescent="0.3">
      <c r="A6" s="385">
        <v>2001</v>
      </c>
      <c r="B6" s="292">
        <f>'Input Model'!W10</f>
        <v>146</v>
      </c>
      <c r="C6" s="279">
        <f t="shared" ref="C6:P6" si="1">C34/$B6</f>
        <v>0.20547945205479451</v>
      </c>
      <c r="D6" s="279">
        <f t="shared" si="1"/>
        <v>0.38356164383561642</v>
      </c>
      <c r="E6" s="279">
        <f t="shared" si="1"/>
        <v>0.20547945205479451</v>
      </c>
      <c r="F6" s="279">
        <f t="shared" si="1"/>
        <v>3.4246575342465752E-2</v>
      </c>
      <c r="G6" s="279">
        <f t="shared" si="1"/>
        <v>0.13698630136986301</v>
      </c>
      <c r="H6" s="279">
        <f t="shared" si="1"/>
        <v>0.14383561643835616</v>
      </c>
      <c r="I6" s="279">
        <f t="shared" si="1"/>
        <v>0.14383561643835616</v>
      </c>
      <c r="J6" s="279">
        <f t="shared" si="1"/>
        <v>0.21102739726027397</v>
      </c>
      <c r="K6" s="279">
        <f t="shared" si="1"/>
        <v>1.4644520547945206</v>
      </c>
      <c r="L6" s="279">
        <f t="shared" si="1"/>
        <v>0.24842465753424658</v>
      </c>
      <c r="M6" s="279">
        <f t="shared" si="1"/>
        <v>0.17123287671232876</v>
      </c>
      <c r="N6" s="279">
        <f t="shared" si="1"/>
        <v>0.83561643835616439</v>
      </c>
      <c r="O6" s="279">
        <f t="shared" si="1"/>
        <v>1.8841095890410962</v>
      </c>
      <c r="P6" s="293">
        <f t="shared" si="1"/>
        <v>2.5484931506849318</v>
      </c>
    </row>
    <row r="7" spans="1:16" ht="16.8" x14ac:dyDescent="0.3">
      <c r="A7" s="385">
        <v>2002</v>
      </c>
      <c r="B7" s="292">
        <f>'Input Model'!V10</f>
        <v>163</v>
      </c>
      <c r="C7" s="279">
        <f t="shared" ref="C7:P7" si="2">C35/$B7</f>
        <v>0.18404907975460122</v>
      </c>
      <c r="D7" s="279">
        <f t="shared" si="2"/>
        <v>0.34969325153374231</v>
      </c>
      <c r="E7" s="279">
        <f t="shared" si="2"/>
        <v>0.19018404907975461</v>
      </c>
      <c r="F7" s="279">
        <f t="shared" si="2"/>
        <v>3.6809815950920248E-2</v>
      </c>
      <c r="G7" s="279">
        <f t="shared" si="2"/>
        <v>0.12269938650306748</v>
      </c>
      <c r="H7" s="279">
        <f t="shared" si="2"/>
        <v>0.12269938650306748</v>
      </c>
      <c r="I7" s="279">
        <f t="shared" si="2"/>
        <v>0.12883435582822086</v>
      </c>
      <c r="J7" s="279">
        <f t="shared" si="2"/>
        <v>0.16610429447852759</v>
      </c>
      <c r="K7" s="279">
        <f t="shared" si="2"/>
        <v>1.3010736196319017</v>
      </c>
      <c r="L7" s="279">
        <f t="shared" si="2"/>
        <v>0.221840490797546</v>
      </c>
      <c r="M7" s="279">
        <f t="shared" si="2"/>
        <v>0.15337423312883436</v>
      </c>
      <c r="N7" s="279">
        <f t="shared" si="2"/>
        <v>0.76073619631901845</v>
      </c>
      <c r="O7" s="279">
        <f t="shared" si="2"/>
        <v>1.6762883435582823</v>
      </c>
      <c r="P7" s="293">
        <f t="shared" si="2"/>
        <v>2.2836503067484664</v>
      </c>
    </row>
    <row r="8" spans="1:16" ht="16.8" x14ac:dyDescent="0.3">
      <c r="A8" s="385">
        <v>2003</v>
      </c>
      <c r="B8" s="292">
        <f>'Input Model'!U10</f>
        <v>157</v>
      </c>
      <c r="C8" s="279">
        <f t="shared" ref="C8:P8" si="3">C36/$B8</f>
        <v>0.20382165605095542</v>
      </c>
      <c r="D8" s="279">
        <f t="shared" si="3"/>
        <v>0.35668789808917195</v>
      </c>
      <c r="E8" s="279">
        <f t="shared" si="3"/>
        <v>0.19108280254777071</v>
      </c>
      <c r="F8" s="279">
        <f t="shared" si="3"/>
        <v>3.8216560509554139E-2</v>
      </c>
      <c r="G8" s="279">
        <f t="shared" si="3"/>
        <v>0.1464968152866242</v>
      </c>
      <c r="H8" s="279">
        <f t="shared" si="3"/>
        <v>0.13375796178343949</v>
      </c>
      <c r="I8" s="279">
        <f t="shared" si="3"/>
        <v>0.1464968152866242</v>
      </c>
      <c r="J8" s="279">
        <f t="shared" si="3"/>
        <v>0.16213375796178342</v>
      </c>
      <c r="K8" s="279">
        <f t="shared" si="3"/>
        <v>1.3786942675159235</v>
      </c>
      <c r="L8" s="279">
        <f t="shared" si="3"/>
        <v>0.23331210191082805</v>
      </c>
      <c r="M8" s="279">
        <f t="shared" si="3"/>
        <v>0.15923566878980891</v>
      </c>
      <c r="N8" s="279">
        <f t="shared" si="3"/>
        <v>0.8152866242038217</v>
      </c>
      <c r="O8" s="279">
        <f t="shared" si="3"/>
        <v>1.7712420382165603</v>
      </c>
      <c r="P8" s="293">
        <f t="shared" si="3"/>
        <v>2.4272929936305729</v>
      </c>
    </row>
    <row r="9" spans="1:16" ht="16.8" x14ac:dyDescent="0.3">
      <c r="A9" s="385">
        <v>2004</v>
      </c>
      <c r="B9" s="292">
        <f>'Input Model'!T10</f>
        <v>181</v>
      </c>
      <c r="C9" s="279">
        <f t="shared" ref="C9:P9" si="4">C37/$B9</f>
        <v>0.16574585635359115</v>
      </c>
      <c r="D9" s="279">
        <f t="shared" si="4"/>
        <v>0.37016574585635359</v>
      </c>
      <c r="E9" s="279">
        <f t="shared" si="4"/>
        <v>0.17679558011049723</v>
      </c>
      <c r="F9" s="279">
        <f t="shared" si="4"/>
        <v>3.8674033149171269E-2</v>
      </c>
      <c r="G9" s="279">
        <f t="shared" si="4"/>
        <v>0.13259668508287292</v>
      </c>
      <c r="H9" s="279">
        <f t="shared" si="4"/>
        <v>0.13259668508287292</v>
      </c>
      <c r="I9" s="279">
        <f t="shared" si="4"/>
        <v>0.13812154696132597</v>
      </c>
      <c r="J9" s="279">
        <f t="shared" si="4"/>
        <v>0.14088397790055249</v>
      </c>
      <c r="K9" s="279">
        <f t="shared" si="4"/>
        <v>1.2955801104972375</v>
      </c>
      <c r="L9" s="279">
        <f t="shared" si="4"/>
        <v>0.2005524861878453</v>
      </c>
      <c r="M9" s="279">
        <f t="shared" si="4"/>
        <v>0.13812154696132597</v>
      </c>
      <c r="N9" s="279">
        <f t="shared" si="4"/>
        <v>0.72375690607734811</v>
      </c>
      <c r="O9" s="279">
        <f t="shared" si="4"/>
        <v>1.6342541436464089</v>
      </c>
      <c r="P9" s="293">
        <f t="shared" si="4"/>
        <v>2.219889502762431</v>
      </c>
    </row>
    <row r="10" spans="1:16" ht="16.8" x14ac:dyDescent="0.3">
      <c r="A10" s="385">
        <v>2005</v>
      </c>
      <c r="B10" s="292">
        <f>'Input Model'!S10</f>
        <v>173</v>
      </c>
      <c r="C10" s="279">
        <f t="shared" ref="C10:P10" si="5">C38/$B10</f>
        <v>0.23121387283236994</v>
      </c>
      <c r="D10" s="279">
        <f t="shared" si="5"/>
        <v>0.45086705202312138</v>
      </c>
      <c r="E10" s="279">
        <f t="shared" si="5"/>
        <v>0.18497109826589594</v>
      </c>
      <c r="F10" s="279">
        <f t="shared" si="5"/>
        <v>4.046242774566474E-2</v>
      </c>
      <c r="G10" s="279">
        <f t="shared" si="5"/>
        <v>0.17341040462427745</v>
      </c>
      <c r="H10" s="279">
        <f t="shared" si="5"/>
        <v>0.13872832369942195</v>
      </c>
      <c r="I10" s="279">
        <f t="shared" si="5"/>
        <v>0.14450867052023122</v>
      </c>
      <c r="J10" s="279">
        <f t="shared" si="5"/>
        <v>0.16404624277456648</v>
      </c>
      <c r="K10" s="279">
        <f t="shared" si="5"/>
        <v>1.528208092485549</v>
      </c>
      <c r="L10" s="279">
        <f t="shared" si="5"/>
        <v>0.23514450867052022</v>
      </c>
      <c r="M10" s="279">
        <f t="shared" si="5"/>
        <v>0.14450867052023122</v>
      </c>
      <c r="N10" s="279">
        <f t="shared" si="5"/>
        <v>0.78034682080924855</v>
      </c>
      <c r="O10" s="279">
        <f t="shared" si="5"/>
        <v>1.9078612716763006</v>
      </c>
      <c r="P10" s="293">
        <f t="shared" si="5"/>
        <v>2.543699421965318</v>
      </c>
    </row>
    <row r="11" spans="1:16" ht="16.8" x14ac:dyDescent="0.3">
      <c r="A11" s="385">
        <v>2006</v>
      </c>
      <c r="B11" s="292">
        <f>'Input Model'!R10</f>
        <v>166</v>
      </c>
      <c r="C11" s="279">
        <f t="shared" ref="C11:P11" si="6">C39/$B11</f>
        <v>0.27108433734939757</v>
      </c>
      <c r="D11" s="279">
        <f t="shared" si="6"/>
        <v>0.4759036144578313</v>
      </c>
      <c r="E11" s="279">
        <f t="shared" si="6"/>
        <v>0.19277108433734941</v>
      </c>
      <c r="F11" s="279">
        <f t="shared" si="6"/>
        <v>4.2168674698795178E-2</v>
      </c>
      <c r="G11" s="279">
        <f t="shared" si="6"/>
        <v>0.20481927710843373</v>
      </c>
      <c r="H11" s="279">
        <f t="shared" si="6"/>
        <v>7.2289156626506021E-2</v>
      </c>
      <c r="I11" s="279">
        <f t="shared" si="6"/>
        <v>0.16265060240963855</v>
      </c>
      <c r="J11" s="279">
        <f t="shared" si="6"/>
        <v>0.1930722891566265</v>
      </c>
      <c r="K11" s="279">
        <f t="shared" si="6"/>
        <v>1.6147590361445783</v>
      </c>
      <c r="L11" s="279">
        <f t="shared" si="6"/>
        <v>0.27018072289156625</v>
      </c>
      <c r="M11" s="279">
        <f t="shared" si="6"/>
        <v>0.15060240963855423</v>
      </c>
      <c r="N11" s="279">
        <f t="shared" si="6"/>
        <v>0.81325301204819278</v>
      </c>
      <c r="O11" s="279">
        <f t="shared" si="6"/>
        <v>2.0355421686746991</v>
      </c>
      <c r="P11" s="293">
        <f t="shared" si="6"/>
        <v>2.6981927710843374</v>
      </c>
    </row>
    <row r="12" spans="1:16" ht="16.8" x14ac:dyDescent="0.3">
      <c r="A12" s="385">
        <v>2007</v>
      </c>
      <c r="B12" s="292">
        <f>'Input Model'!Q10</f>
        <v>171</v>
      </c>
      <c r="C12" s="279">
        <f t="shared" ref="C12:P12" si="7">C40/$B12</f>
        <v>0.3742690058479532</v>
      </c>
      <c r="D12" s="279">
        <f t="shared" si="7"/>
        <v>0.50877192982456143</v>
      </c>
      <c r="E12" s="279">
        <f t="shared" si="7"/>
        <v>0.14035087719298245</v>
      </c>
      <c r="F12" s="279">
        <f t="shared" si="7"/>
        <v>5.2631578947368418E-2</v>
      </c>
      <c r="G12" s="279">
        <f t="shared" si="7"/>
        <v>0.19883040935672514</v>
      </c>
      <c r="H12" s="279">
        <f t="shared" si="7"/>
        <v>5.2631578947368418E-2</v>
      </c>
      <c r="I12" s="279">
        <f t="shared" si="7"/>
        <v>0.16959064327485379</v>
      </c>
      <c r="J12" s="279">
        <f t="shared" si="7"/>
        <v>0.21637426900584794</v>
      </c>
      <c r="K12" s="279">
        <f t="shared" si="7"/>
        <v>1.7134502923976609</v>
      </c>
      <c r="L12" s="279">
        <f t="shared" si="7"/>
        <v>0.24421052631578946</v>
      </c>
      <c r="M12" s="279">
        <f t="shared" si="7"/>
        <v>0.14619883040935672</v>
      </c>
      <c r="N12" s="279">
        <f t="shared" si="7"/>
        <v>0.86549707602339176</v>
      </c>
      <c r="O12" s="279">
        <f t="shared" si="7"/>
        <v>2.103859649122807</v>
      </c>
      <c r="P12" s="293">
        <f t="shared" si="7"/>
        <v>2.8231578947368421</v>
      </c>
    </row>
    <row r="13" spans="1:16" ht="16.8" x14ac:dyDescent="0.3">
      <c r="A13" s="385">
        <v>2008</v>
      </c>
      <c r="B13" s="292">
        <f>'Input Model'!P10</f>
        <v>171</v>
      </c>
      <c r="C13" s="279">
        <f t="shared" ref="C13:P13" si="8">C41/$B13</f>
        <v>0.43274853801169588</v>
      </c>
      <c r="D13" s="279">
        <f t="shared" si="8"/>
        <v>0.65497076023391809</v>
      </c>
      <c r="E13" s="279">
        <f t="shared" si="8"/>
        <v>0.14619883040935672</v>
      </c>
      <c r="F13" s="279">
        <f t="shared" si="8"/>
        <v>8.771929824561403E-2</v>
      </c>
      <c r="G13" s="279">
        <f t="shared" si="8"/>
        <v>0.21052631578947367</v>
      </c>
      <c r="H13" s="279">
        <f t="shared" si="8"/>
        <v>0.12865497076023391</v>
      </c>
      <c r="I13" s="279">
        <f t="shared" si="8"/>
        <v>0.16959064327485379</v>
      </c>
      <c r="J13" s="279">
        <f t="shared" si="8"/>
        <v>0.22362573099415201</v>
      </c>
      <c r="K13" s="279">
        <f t="shared" si="8"/>
        <v>2.0540350877192983</v>
      </c>
      <c r="L13" s="279">
        <f t="shared" si="8"/>
        <v>0.27877192982456139</v>
      </c>
      <c r="M13" s="279">
        <f t="shared" si="8"/>
        <v>0.14619883040935672</v>
      </c>
      <c r="N13" s="279">
        <f t="shared" si="8"/>
        <v>1.0292397660818713</v>
      </c>
      <c r="O13" s="279">
        <f t="shared" si="8"/>
        <v>2.4790058479532164</v>
      </c>
      <c r="P13" s="293">
        <f t="shared" si="8"/>
        <v>3.3620467836257313</v>
      </c>
    </row>
    <row r="14" spans="1:16" ht="16.8" x14ac:dyDescent="0.3">
      <c r="A14" s="385">
        <v>2009</v>
      </c>
      <c r="B14" s="292">
        <f>'Input Model'!O10</f>
        <v>182</v>
      </c>
      <c r="C14" s="279">
        <f t="shared" ref="C14:P14" si="9">C42/$B14</f>
        <v>0.60439560439560436</v>
      </c>
      <c r="D14" s="279">
        <f t="shared" si="9"/>
        <v>0.98901098901098905</v>
      </c>
      <c r="E14" s="279">
        <f t="shared" si="9"/>
        <v>0.2087912087912088</v>
      </c>
      <c r="F14" s="279">
        <f t="shared" si="9"/>
        <v>0.12637362637362637</v>
      </c>
      <c r="G14" s="279">
        <f t="shared" si="9"/>
        <v>0.19780219780219779</v>
      </c>
      <c r="H14" s="279">
        <f t="shared" si="9"/>
        <v>0.14285714285714285</v>
      </c>
      <c r="I14" s="279">
        <f t="shared" si="9"/>
        <v>0.15934065934065933</v>
      </c>
      <c r="J14" s="279">
        <f t="shared" si="9"/>
        <v>0.24072802197802198</v>
      </c>
      <c r="K14" s="279">
        <f t="shared" si="9"/>
        <v>2.6692994505494507</v>
      </c>
      <c r="L14" s="279">
        <f t="shared" si="9"/>
        <v>0.27593406593406594</v>
      </c>
      <c r="M14" s="279">
        <f t="shared" si="9"/>
        <v>0.13736263736263737</v>
      </c>
      <c r="N14" s="279">
        <f t="shared" si="9"/>
        <v>1.0054945054945055</v>
      </c>
      <c r="O14" s="279">
        <f t="shared" si="9"/>
        <v>3.0825961538461542</v>
      </c>
      <c r="P14" s="293">
        <f t="shared" si="9"/>
        <v>3.9507280219780223</v>
      </c>
    </row>
    <row r="15" spans="1:16" ht="16.8" x14ac:dyDescent="0.3">
      <c r="A15" s="385">
        <v>2010</v>
      </c>
      <c r="B15" s="292">
        <f>'Input Model'!N10</f>
        <v>165</v>
      </c>
      <c r="C15" s="279">
        <f t="shared" ref="C15:P15" si="10">C43/$B15</f>
        <v>0.61212121212121207</v>
      </c>
      <c r="D15" s="279">
        <f t="shared" si="10"/>
        <v>0.58181818181818179</v>
      </c>
      <c r="E15" s="279">
        <f t="shared" si="10"/>
        <v>0.15151515151515152</v>
      </c>
      <c r="F15" s="279">
        <f t="shared" si="10"/>
        <v>0.10303030303030303</v>
      </c>
      <c r="G15" s="279">
        <f t="shared" si="10"/>
        <v>0.21818181818181817</v>
      </c>
      <c r="H15" s="279">
        <f t="shared" si="10"/>
        <v>6.0606060606060608E-2</v>
      </c>
      <c r="I15" s="279">
        <f t="shared" si="10"/>
        <v>0.17575757575757575</v>
      </c>
      <c r="J15" s="279">
        <f t="shared" si="10"/>
        <v>0.22209090909090906</v>
      </c>
      <c r="K15" s="279">
        <f t="shared" si="10"/>
        <v>2.1251212121212122</v>
      </c>
      <c r="L15" s="279">
        <f t="shared" si="10"/>
        <v>0.36666666666666664</v>
      </c>
      <c r="M15" s="279">
        <f t="shared" si="10"/>
        <v>0.15151515151515152</v>
      </c>
      <c r="N15" s="279">
        <f t="shared" si="10"/>
        <v>1.1151515151515152</v>
      </c>
      <c r="O15" s="279">
        <f t="shared" si="10"/>
        <v>2.6433030303030303</v>
      </c>
      <c r="P15" s="293">
        <f t="shared" si="10"/>
        <v>3.6069393939393937</v>
      </c>
    </row>
    <row r="16" spans="1:16" ht="16.8" x14ac:dyDescent="0.3">
      <c r="A16" s="385">
        <v>2011</v>
      </c>
      <c r="B16" s="292">
        <f>'Input Model'!M10</f>
        <v>172</v>
      </c>
      <c r="C16" s="279">
        <f t="shared" ref="C16:P16" si="11">C44/$B16</f>
        <v>0.56976744186046513</v>
      </c>
      <c r="D16" s="279">
        <f t="shared" si="11"/>
        <v>0.81395348837209303</v>
      </c>
      <c r="E16" s="279">
        <f t="shared" si="11"/>
        <v>0.14534883720930233</v>
      </c>
      <c r="F16" s="279">
        <f t="shared" si="11"/>
        <v>9.8837209302325577E-2</v>
      </c>
      <c r="G16" s="279">
        <f t="shared" si="11"/>
        <v>0.26162790697674421</v>
      </c>
      <c r="H16" s="279">
        <f t="shared" si="11"/>
        <v>4.6511627906976744E-2</v>
      </c>
      <c r="I16" s="279">
        <f t="shared" si="11"/>
        <v>0.16860465116279069</v>
      </c>
      <c r="J16" s="279">
        <f t="shared" si="11"/>
        <v>0.22601744186046513</v>
      </c>
      <c r="K16" s="279">
        <f t="shared" si="11"/>
        <v>2.3306686046511627</v>
      </c>
      <c r="L16" s="279">
        <f t="shared" si="11"/>
        <v>0.42069767441860467</v>
      </c>
      <c r="M16" s="279">
        <f t="shared" si="11"/>
        <v>0.14534883720930233</v>
      </c>
      <c r="N16" s="279">
        <f t="shared" si="11"/>
        <v>1.2441860465116279</v>
      </c>
      <c r="O16" s="279">
        <f t="shared" si="11"/>
        <v>2.8967151162790699</v>
      </c>
      <c r="P16" s="293">
        <f t="shared" si="11"/>
        <v>3.9955523255813956</v>
      </c>
    </row>
    <row r="17" spans="1:17" ht="16.8" x14ac:dyDescent="0.3">
      <c r="A17" s="385">
        <v>2012</v>
      </c>
      <c r="B17" s="292">
        <f>'Input Model'!L10</f>
        <v>137</v>
      </c>
      <c r="C17" s="279">
        <f t="shared" ref="C17:P17" si="12">C45/$B17</f>
        <v>0.74452554744525545</v>
      </c>
      <c r="D17" s="279">
        <f t="shared" si="12"/>
        <v>1.1532846715328466</v>
      </c>
      <c r="E17" s="279">
        <f t="shared" si="12"/>
        <v>0.145985401459854</v>
      </c>
      <c r="F17" s="279">
        <f t="shared" si="12"/>
        <v>0.16788321167883211</v>
      </c>
      <c r="G17" s="279">
        <f t="shared" si="12"/>
        <v>0.36496350364963503</v>
      </c>
      <c r="H17" s="279">
        <f t="shared" si="12"/>
        <v>5.8394160583941604E-2</v>
      </c>
      <c r="I17" s="279">
        <f t="shared" si="12"/>
        <v>0.21897810218978103</v>
      </c>
      <c r="J17" s="279">
        <f t="shared" si="12"/>
        <v>0.28198905109489059</v>
      </c>
      <c r="K17" s="279">
        <f t="shared" si="12"/>
        <v>3.1360036496350365</v>
      </c>
      <c r="L17" s="279">
        <f t="shared" si="12"/>
        <v>0.54394160583941598</v>
      </c>
      <c r="M17" s="279">
        <f t="shared" si="12"/>
        <v>0.18248175182481752</v>
      </c>
      <c r="N17" s="279">
        <f t="shared" si="12"/>
        <v>1.8394160583941606</v>
      </c>
      <c r="O17" s="279">
        <f t="shared" si="12"/>
        <v>3.8624270072992695</v>
      </c>
      <c r="P17" s="293">
        <f t="shared" si="12"/>
        <v>5.5193613138686128</v>
      </c>
    </row>
    <row r="18" spans="1:17" ht="16.8" x14ac:dyDescent="0.3">
      <c r="A18" s="385">
        <v>2013</v>
      </c>
      <c r="B18" s="292">
        <f>'Input Model'!K10</f>
        <v>164</v>
      </c>
      <c r="C18" s="279">
        <f t="shared" ref="C18:P18" si="13">C46/$B18</f>
        <v>0.66463414634146345</v>
      </c>
      <c r="D18" s="279">
        <f t="shared" si="13"/>
        <v>0.8597560975609756</v>
      </c>
      <c r="E18" s="279">
        <f t="shared" si="13"/>
        <v>0.1524390243902439</v>
      </c>
      <c r="F18" s="279">
        <f t="shared" si="13"/>
        <v>0.1524390243902439</v>
      </c>
      <c r="G18" s="279">
        <f t="shared" si="13"/>
        <v>0.3048780487804878</v>
      </c>
      <c r="H18" s="279">
        <f t="shared" si="13"/>
        <v>0.10365853658536585</v>
      </c>
      <c r="I18" s="279">
        <f t="shared" si="13"/>
        <v>0.1951219512195122</v>
      </c>
      <c r="J18" s="279">
        <f t="shared" si="13"/>
        <v>0.2320121951219512</v>
      </c>
      <c r="K18" s="279">
        <f t="shared" si="13"/>
        <v>2.664939024390244</v>
      </c>
      <c r="L18" s="279">
        <f t="shared" si="13"/>
        <v>0.48912195121951219</v>
      </c>
      <c r="M18" s="279">
        <f t="shared" si="13"/>
        <v>0.1524390243902439</v>
      </c>
      <c r="N18" s="279">
        <f t="shared" si="13"/>
        <v>1.6463414634146341</v>
      </c>
      <c r="O18" s="279">
        <f t="shared" si="13"/>
        <v>3.3064999999999998</v>
      </c>
      <c r="P18" s="293">
        <f t="shared" si="13"/>
        <v>4.8004024390243902</v>
      </c>
    </row>
    <row r="19" spans="1:17" ht="16.8" x14ac:dyDescent="0.3">
      <c r="A19" s="385">
        <v>2014</v>
      </c>
      <c r="B19" s="292">
        <f>'Input Model'!J10</f>
        <v>178</v>
      </c>
      <c r="C19" s="279">
        <f t="shared" ref="C19:P19" si="14">C47/$B19</f>
        <v>0.6404494382022472</v>
      </c>
      <c r="D19" s="279">
        <f t="shared" si="14"/>
        <v>0.6685393258426966</v>
      </c>
      <c r="E19" s="279">
        <f t="shared" si="14"/>
        <v>0.11235955056179775</v>
      </c>
      <c r="F19" s="279">
        <f t="shared" si="14"/>
        <v>0.1404494382022472</v>
      </c>
      <c r="G19" s="279">
        <f t="shared" si="14"/>
        <v>0.28651685393258425</v>
      </c>
      <c r="H19" s="279">
        <f t="shared" si="14"/>
        <v>0.11235955056179775</v>
      </c>
      <c r="I19" s="279">
        <f t="shared" si="14"/>
        <v>0.19101123595505617</v>
      </c>
      <c r="J19" s="279">
        <f t="shared" si="14"/>
        <v>0.19742977528089886</v>
      </c>
      <c r="K19" s="279">
        <f t="shared" si="14"/>
        <v>2.3491151685393259</v>
      </c>
      <c r="L19" s="279">
        <f t="shared" si="14"/>
        <v>0.46112359550561799</v>
      </c>
      <c r="M19" s="279">
        <f t="shared" si="14"/>
        <v>0.1404494382022472</v>
      </c>
      <c r="N19" s="279">
        <f t="shared" si="14"/>
        <v>1.4606741573033708</v>
      </c>
      <c r="O19" s="279">
        <f t="shared" si="14"/>
        <v>2.950688202247191</v>
      </c>
      <c r="P19" s="293">
        <f t="shared" si="14"/>
        <v>4.2709129213483141</v>
      </c>
    </row>
    <row r="20" spans="1:17" ht="16.8" x14ac:dyDescent="0.3">
      <c r="A20" s="385">
        <v>2015</v>
      </c>
      <c r="B20" s="292">
        <f>'Input Model'!I10</f>
        <v>192</v>
      </c>
      <c r="C20" s="279">
        <f t="shared" ref="C20:P20" si="15">C48/$B20</f>
        <v>0.60416666666666663</v>
      </c>
      <c r="D20" s="279">
        <f t="shared" si="15"/>
        <v>0.66145833333333337</v>
      </c>
      <c r="E20" s="279">
        <f t="shared" si="15"/>
        <v>0.13541666666666666</v>
      </c>
      <c r="F20" s="279">
        <f t="shared" si="15"/>
        <v>0.10416666666666667</v>
      </c>
      <c r="G20" s="279">
        <f t="shared" si="15"/>
        <v>0.265625</v>
      </c>
      <c r="H20" s="279">
        <f t="shared" si="15"/>
        <v>7.8125E-2</v>
      </c>
      <c r="I20" s="279">
        <f t="shared" si="15"/>
        <v>0.17708333333333334</v>
      </c>
      <c r="J20" s="279">
        <f t="shared" si="15"/>
        <v>0.19010416666666666</v>
      </c>
      <c r="K20" s="279">
        <f t="shared" si="15"/>
        <v>2.2161458333333335</v>
      </c>
      <c r="L20" s="279">
        <f t="shared" si="15"/>
        <v>0.43312499999999998</v>
      </c>
      <c r="M20" s="279">
        <f t="shared" si="15"/>
        <v>0.13020833333333334</v>
      </c>
      <c r="N20" s="279">
        <f t="shared" si="15"/>
        <v>1.28125</v>
      </c>
      <c r="O20" s="279">
        <f t="shared" si="15"/>
        <v>2.7794791666666665</v>
      </c>
      <c r="P20" s="293">
        <f t="shared" si="15"/>
        <v>3.930520833333333</v>
      </c>
    </row>
    <row r="21" spans="1:17" ht="16.8" x14ac:dyDescent="0.3">
      <c r="A21" s="385">
        <v>2016</v>
      </c>
      <c r="B21" s="292">
        <f>'Input Model'!H10</f>
        <v>203</v>
      </c>
      <c r="C21" s="279">
        <f t="shared" ref="C21:P21" si="16">C49/$B21</f>
        <v>0.54679802955665024</v>
      </c>
      <c r="D21" s="279">
        <f t="shared" si="16"/>
        <v>0.52216748768472909</v>
      </c>
      <c r="E21" s="279">
        <f t="shared" si="16"/>
        <v>0.18719211822660098</v>
      </c>
      <c r="F21" s="279">
        <f t="shared" si="16"/>
        <v>9.8522167487684734E-2</v>
      </c>
      <c r="G21" s="279">
        <f t="shared" si="16"/>
        <v>0.25615763546798032</v>
      </c>
      <c r="H21" s="279">
        <f t="shared" si="16"/>
        <v>6.4039408866995079E-2</v>
      </c>
      <c r="I21" s="279">
        <f t="shared" si="16"/>
        <v>0.16748768472906403</v>
      </c>
      <c r="J21" s="279">
        <f t="shared" si="16"/>
        <v>0.18420689655172412</v>
      </c>
      <c r="K21" s="279">
        <f t="shared" si="16"/>
        <v>2.0265714285714287</v>
      </c>
      <c r="L21" s="279">
        <f t="shared" si="16"/>
        <v>0.37913300492610835</v>
      </c>
      <c r="M21" s="279">
        <f t="shared" si="16"/>
        <v>0.12315270935960591</v>
      </c>
      <c r="N21" s="279">
        <f t="shared" si="16"/>
        <v>1.1330049261083743</v>
      </c>
      <c r="O21" s="279">
        <f t="shared" si="16"/>
        <v>2.5288571428571425</v>
      </c>
      <c r="P21" s="293">
        <f t="shared" si="16"/>
        <v>3.5387093596059112</v>
      </c>
    </row>
    <row r="22" spans="1:17" ht="16.8" x14ac:dyDescent="0.3">
      <c r="A22" s="385">
        <v>2017</v>
      </c>
      <c r="B22" s="292">
        <f>'Input Model'!G$10</f>
        <v>202</v>
      </c>
      <c r="C22" s="279">
        <f t="shared" ref="C22:P22" si="17">C50/$B22</f>
        <v>0.50990099009900991</v>
      </c>
      <c r="D22" s="279">
        <f t="shared" si="17"/>
        <v>0.40594059405940597</v>
      </c>
      <c r="E22" s="279">
        <f t="shared" si="17"/>
        <v>0.18811881188118812</v>
      </c>
      <c r="F22" s="279">
        <f t="shared" si="17"/>
        <v>7.4257425742574254E-2</v>
      </c>
      <c r="G22" s="279">
        <f t="shared" si="17"/>
        <v>0.26237623762376239</v>
      </c>
      <c r="H22" s="279">
        <f t="shared" si="17"/>
        <v>8.9108910891089105E-2</v>
      </c>
      <c r="I22" s="279">
        <f t="shared" si="17"/>
        <v>0.16831683168316833</v>
      </c>
      <c r="J22" s="279">
        <f t="shared" si="17"/>
        <v>0.18353960396039606</v>
      </c>
      <c r="K22" s="279">
        <f t="shared" si="17"/>
        <v>1.881559405940594</v>
      </c>
      <c r="L22" s="279">
        <f t="shared" si="17"/>
        <v>0.37772277227722773</v>
      </c>
      <c r="M22" s="279">
        <f t="shared" si="17"/>
        <v>0.12376237623762376</v>
      </c>
      <c r="N22" s="279">
        <f t="shared" si="17"/>
        <v>1.0841584158415842</v>
      </c>
      <c r="O22" s="279">
        <f t="shared" si="17"/>
        <v>2.3830445544554455</v>
      </c>
      <c r="P22" s="293">
        <f t="shared" si="17"/>
        <v>3.3434405940594059</v>
      </c>
    </row>
    <row r="23" spans="1:17" ht="16.8" x14ac:dyDescent="0.3">
      <c r="A23" s="385">
        <v>2018</v>
      </c>
      <c r="B23" s="292">
        <f>'Input Model'!F$10</f>
        <v>196</v>
      </c>
      <c r="C23" s="279">
        <f t="shared" ref="C23:P23" si="18">C51/$B23</f>
        <v>0.5</v>
      </c>
      <c r="D23" s="279">
        <f t="shared" si="18"/>
        <v>0.41836734693877553</v>
      </c>
      <c r="E23" s="279">
        <f t="shared" si="18"/>
        <v>0.1683673469387755</v>
      </c>
      <c r="F23" s="279">
        <f t="shared" si="18"/>
        <v>6.1224489795918366E-2</v>
      </c>
      <c r="G23" s="279">
        <f t="shared" si="18"/>
        <v>0.28061224489795916</v>
      </c>
      <c r="H23" s="279">
        <f t="shared" si="18"/>
        <v>8.1632653061224483E-2</v>
      </c>
      <c r="I23" s="279">
        <f t="shared" si="18"/>
        <v>0.18367346938775511</v>
      </c>
      <c r="J23" s="279">
        <f t="shared" si="18"/>
        <v>0.19178571428571431</v>
      </c>
      <c r="K23" s="279">
        <f t="shared" si="18"/>
        <v>1.8856632653061227</v>
      </c>
      <c r="L23" s="279">
        <f t="shared" si="18"/>
        <v>0.38724489795918371</v>
      </c>
      <c r="M23" s="279">
        <f t="shared" si="18"/>
        <v>0.12755102040816327</v>
      </c>
      <c r="N23" s="279">
        <f t="shared" si="18"/>
        <v>1.1326530612244898</v>
      </c>
      <c r="O23" s="279">
        <f t="shared" si="18"/>
        <v>2.4004591836734694</v>
      </c>
      <c r="P23" s="293">
        <f t="shared" si="18"/>
        <v>3.4055612244897961</v>
      </c>
    </row>
    <row r="24" spans="1:17" ht="16.8" x14ac:dyDescent="0.3">
      <c r="A24" s="385">
        <v>2019</v>
      </c>
      <c r="B24" s="292">
        <f>'Input Model'!E$10</f>
        <v>198</v>
      </c>
      <c r="C24" s="279">
        <f t="shared" ref="C24:P24" si="19">C52/$B24</f>
        <v>0.48484848484848486</v>
      </c>
      <c r="D24" s="279">
        <f t="shared" si="19"/>
        <v>0.51515151515151514</v>
      </c>
      <c r="E24" s="279">
        <f t="shared" si="19"/>
        <v>0.24242424242424243</v>
      </c>
      <c r="F24" s="279">
        <f t="shared" si="19"/>
        <v>7.0707070707070704E-2</v>
      </c>
      <c r="G24" s="279">
        <f t="shared" si="19"/>
        <v>0.28282828282828282</v>
      </c>
      <c r="H24" s="279">
        <f t="shared" si="19"/>
        <v>9.0909090909090912E-2</v>
      </c>
      <c r="I24" s="279">
        <f t="shared" si="19"/>
        <v>0.18181818181818182</v>
      </c>
      <c r="J24" s="279">
        <f t="shared" si="19"/>
        <v>0.20494949494949494</v>
      </c>
      <c r="K24" s="279">
        <f t="shared" si="19"/>
        <v>2.0736363636363637</v>
      </c>
      <c r="L24" s="279">
        <f t="shared" si="19"/>
        <v>0.38333333333333336</v>
      </c>
      <c r="M24" s="279">
        <f t="shared" si="19"/>
        <v>0.13131313131313133</v>
      </c>
      <c r="N24" s="279">
        <f t="shared" si="19"/>
        <v>1.106060606060606</v>
      </c>
      <c r="O24" s="279">
        <f t="shared" si="19"/>
        <v>2.5882828282828285</v>
      </c>
      <c r="P24" s="293">
        <f t="shared" si="19"/>
        <v>3.563030303030303</v>
      </c>
    </row>
    <row r="25" spans="1:17" ht="16.8" x14ac:dyDescent="0.3">
      <c r="A25" s="385">
        <v>2020</v>
      </c>
      <c r="B25" s="292">
        <f>'Input Model'!D$10</f>
        <v>177</v>
      </c>
      <c r="C25" s="279">
        <f t="shared" ref="C25:P25" si="20">C53/$B25</f>
        <v>0.54802259887005644</v>
      </c>
      <c r="D25" s="279">
        <f t="shared" si="20"/>
        <v>0.57062146892655363</v>
      </c>
      <c r="E25" s="279">
        <f t="shared" si="20"/>
        <v>0.22598870056497175</v>
      </c>
      <c r="F25" s="279">
        <f t="shared" si="20"/>
        <v>7.909604519774012E-2</v>
      </c>
      <c r="G25" s="279">
        <f t="shared" si="20"/>
        <v>0.32203389830508472</v>
      </c>
      <c r="H25" s="279">
        <f t="shared" si="20"/>
        <v>6.7796610169491525E-2</v>
      </c>
      <c r="I25" s="279">
        <f t="shared" si="20"/>
        <v>0.21468926553672316</v>
      </c>
      <c r="J25" s="279">
        <f t="shared" si="20"/>
        <v>0.22122033898305088</v>
      </c>
      <c r="K25" s="279">
        <f t="shared" si="20"/>
        <v>2.2494689265536723</v>
      </c>
      <c r="L25" s="279">
        <f t="shared" si="20"/>
        <v>0.42711864406779659</v>
      </c>
      <c r="M25" s="279">
        <f t="shared" si="20"/>
        <v>0.15254237288135594</v>
      </c>
      <c r="N25" s="279">
        <f t="shared" si="20"/>
        <v>1.2542372881355932</v>
      </c>
      <c r="O25" s="279">
        <f t="shared" si="20"/>
        <v>2.8291299435028248</v>
      </c>
      <c r="P25" s="293">
        <f t="shared" si="20"/>
        <v>3.9308248587570618</v>
      </c>
    </row>
    <row r="26" spans="1:17" ht="16.8" x14ac:dyDescent="0.3">
      <c r="A26" s="385">
        <v>2021</v>
      </c>
      <c r="B26" s="292">
        <f>'Input Model'!C$10</f>
        <v>204</v>
      </c>
      <c r="C26" s="279">
        <f t="shared" ref="C26:P26" si="21">C54/$B26</f>
        <v>0.48039215686274511</v>
      </c>
      <c r="D26" s="279">
        <f t="shared" si="21"/>
        <v>0.55392156862745101</v>
      </c>
      <c r="E26" s="279">
        <f t="shared" si="21"/>
        <v>0.19607843137254902</v>
      </c>
      <c r="F26" s="279">
        <f t="shared" si="21"/>
        <v>6.8627450980392163E-2</v>
      </c>
      <c r="G26" s="279">
        <f t="shared" si="21"/>
        <v>0.28431372549019607</v>
      </c>
      <c r="H26" s="279">
        <f t="shared" si="21"/>
        <v>6.3725490196078427E-2</v>
      </c>
      <c r="I26" s="279">
        <f t="shared" si="21"/>
        <v>0.19117647058823528</v>
      </c>
      <c r="J26" s="279">
        <f t="shared" si="21"/>
        <v>0.18088235294117649</v>
      </c>
      <c r="K26" s="279">
        <f t="shared" si="21"/>
        <v>2.0191176470588235</v>
      </c>
      <c r="L26" s="279">
        <f t="shared" si="21"/>
        <v>0.40235294117647058</v>
      </c>
      <c r="M26" s="279">
        <f t="shared" si="21"/>
        <v>0.13725490196078433</v>
      </c>
      <c r="N26" s="279">
        <f t="shared" si="21"/>
        <v>1.1372549019607843</v>
      </c>
      <c r="O26" s="279">
        <f t="shared" si="21"/>
        <v>2.5587254901960783</v>
      </c>
      <c r="P26" s="293">
        <f t="shared" si="21"/>
        <v>3.5587254901960783</v>
      </c>
    </row>
    <row r="27" spans="1:17" ht="17.399999999999999" thickBot="1" x14ac:dyDescent="0.35">
      <c r="A27" s="386">
        <v>2022</v>
      </c>
      <c r="B27" s="295">
        <f>'Input Model'!B$10</f>
        <v>200</v>
      </c>
      <c r="C27" s="296">
        <f t="shared" ref="C27:P27" si="22">C55/$B27</f>
        <v>0.53500000000000003</v>
      </c>
      <c r="D27" s="296">
        <f t="shared" si="22"/>
        <v>1.06</v>
      </c>
      <c r="E27" s="296">
        <f t="shared" si="22"/>
        <v>0.2</v>
      </c>
      <c r="F27" s="296">
        <f t="shared" si="22"/>
        <v>0.08</v>
      </c>
      <c r="G27" s="296">
        <f t="shared" si="22"/>
        <v>0.35</v>
      </c>
      <c r="H27" s="296">
        <f t="shared" si="22"/>
        <v>0.09</v>
      </c>
      <c r="I27" s="296">
        <f t="shared" si="22"/>
        <v>0.215</v>
      </c>
      <c r="J27" s="296">
        <f t="shared" si="22"/>
        <v>0.24429999999999999</v>
      </c>
      <c r="K27" s="296">
        <f t="shared" si="22"/>
        <v>2.7743000000000002</v>
      </c>
      <c r="L27" s="296">
        <f t="shared" si="22"/>
        <v>0.45779999999999998</v>
      </c>
      <c r="M27" s="296">
        <f t="shared" si="22"/>
        <v>0.14499999999999999</v>
      </c>
      <c r="N27" s="296">
        <f t="shared" si="22"/>
        <v>1.28</v>
      </c>
      <c r="O27" s="296">
        <f t="shared" si="22"/>
        <v>3.3771000000000004</v>
      </c>
      <c r="P27" s="297">
        <f t="shared" si="22"/>
        <v>4.5121000000000002</v>
      </c>
    </row>
    <row r="28" spans="1:17" ht="13.8" thickBot="1" x14ac:dyDescent="0.3">
      <c r="N28" s="157" t="s">
        <v>4</v>
      </c>
    </row>
    <row r="29" spans="1:17" ht="25.5" customHeight="1" thickBot="1" x14ac:dyDescent="0.45">
      <c r="A29" s="381" t="s">
        <v>74</v>
      </c>
      <c r="B29" s="341"/>
      <c r="C29" s="341"/>
      <c r="D29" s="341"/>
      <c r="E29" s="341"/>
      <c r="F29" s="341"/>
      <c r="G29" s="341"/>
      <c r="H29" s="341"/>
      <c r="I29" s="341"/>
      <c r="J29" s="341"/>
      <c r="K29" s="341"/>
      <c r="L29" s="341"/>
      <c r="M29" s="341"/>
      <c r="N29" s="341"/>
      <c r="O29" s="341"/>
      <c r="P29" s="342"/>
      <c r="Q29" s="38"/>
    </row>
    <row r="30" spans="1:17" ht="17.399999999999999" x14ac:dyDescent="0.35">
      <c r="A30" s="382"/>
      <c r="B30" s="280"/>
      <c r="C30" s="281"/>
      <c r="D30" s="281"/>
      <c r="E30" s="281"/>
      <c r="F30" s="281"/>
      <c r="G30" s="282" t="s">
        <v>60</v>
      </c>
      <c r="H30" s="281"/>
      <c r="I30" s="281"/>
      <c r="J30" s="282" t="s">
        <v>64</v>
      </c>
      <c r="K30" s="282" t="s">
        <v>2</v>
      </c>
      <c r="L30" s="282" t="s">
        <v>39</v>
      </c>
      <c r="M30" s="283" t="s">
        <v>66</v>
      </c>
      <c r="N30" s="283"/>
      <c r="O30" s="284" t="s">
        <v>72</v>
      </c>
      <c r="P30" s="285"/>
      <c r="Q30" s="158"/>
    </row>
    <row r="31" spans="1:17" ht="17.399999999999999" x14ac:dyDescent="0.35">
      <c r="A31" s="383" t="s">
        <v>33</v>
      </c>
      <c r="B31" s="286"/>
      <c r="C31" s="286"/>
      <c r="D31" s="286" t="s">
        <v>56</v>
      </c>
      <c r="E31" s="286"/>
      <c r="F31" s="286"/>
      <c r="G31" s="287" t="s">
        <v>62</v>
      </c>
      <c r="H31" s="410" t="s">
        <v>231</v>
      </c>
      <c r="I31" s="286"/>
      <c r="J31" s="286" t="s">
        <v>35</v>
      </c>
      <c r="K31" s="286" t="s">
        <v>33</v>
      </c>
      <c r="L31" s="286" t="s">
        <v>65</v>
      </c>
      <c r="M31" s="286" t="s">
        <v>70</v>
      </c>
      <c r="N31" s="286" t="s">
        <v>124</v>
      </c>
      <c r="O31" s="286" t="s">
        <v>70</v>
      </c>
      <c r="P31" s="288" t="s">
        <v>124</v>
      </c>
    </row>
    <row r="32" spans="1:17" ht="17.399999999999999" x14ac:dyDescent="0.35">
      <c r="A32" s="384" t="s">
        <v>55</v>
      </c>
      <c r="B32" s="289"/>
      <c r="C32" s="289" t="s">
        <v>5</v>
      </c>
      <c r="D32" s="289" t="s">
        <v>57</v>
      </c>
      <c r="E32" s="289" t="s">
        <v>58</v>
      </c>
      <c r="F32" s="289" t="s">
        <v>45</v>
      </c>
      <c r="G32" s="289" t="s">
        <v>63</v>
      </c>
      <c r="H32" s="289" t="s">
        <v>232</v>
      </c>
      <c r="I32" s="289" t="s">
        <v>61</v>
      </c>
      <c r="J32" s="289" t="s">
        <v>59</v>
      </c>
      <c r="K32" s="289" t="s">
        <v>48</v>
      </c>
      <c r="L32" s="289" t="s">
        <v>54</v>
      </c>
      <c r="M32" s="289" t="s">
        <v>71</v>
      </c>
      <c r="N32" s="289" t="s">
        <v>71</v>
      </c>
      <c r="O32" s="289" t="s">
        <v>71</v>
      </c>
      <c r="P32" s="290" t="s">
        <v>71</v>
      </c>
    </row>
    <row r="33" spans="1:16" ht="16.8" x14ac:dyDescent="0.3">
      <c r="A33" s="385">
        <v>2000</v>
      </c>
      <c r="B33" s="292"/>
      <c r="C33" s="298">
        <f>'Input Model'!X24</f>
        <v>30</v>
      </c>
      <c r="D33" s="298">
        <f>'Input Model'!X25</f>
        <v>51</v>
      </c>
      <c r="E33" s="298">
        <f>'Input Model'!X26</f>
        <v>30</v>
      </c>
      <c r="F33" s="298">
        <f>'Input Model'!X27</f>
        <v>6</v>
      </c>
      <c r="G33" s="298">
        <f>'Input Model'!X28</f>
        <v>19</v>
      </c>
      <c r="H33" s="298">
        <f>'Input Model'!X29</f>
        <v>17</v>
      </c>
      <c r="I33" s="298">
        <f>'Input Model'!X30</f>
        <v>20</v>
      </c>
      <c r="J33" s="298">
        <f>'Input Model'!X32+'Input Model'!X35</f>
        <v>29.86</v>
      </c>
      <c r="K33" s="298">
        <f>SUM(C33:J33)</f>
        <v>202.86</v>
      </c>
      <c r="L33" s="298">
        <f>'Input Model'!X44</f>
        <v>36.270000000000003</v>
      </c>
      <c r="M33" s="298">
        <f>'Input Model'!X55</f>
        <v>25</v>
      </c>
      <c r="N33" s="298">
        <f>'Input Model'!X64</f>
        <v>120</v>
      </c>
      <c r="O33" s="298">
        <f>K33+L33+M33</f>
        <v>264.13</v>
      </c>
      <c r="P33" s="299">
        <f>K33+L33+N33</f>
        <v>359.13</v>
      </c>
    </row>
    <row r="34" spans="1:16" ht="16.8" x14ac:dyDescent="0.3">
      <c r="A34" s="385">
        <v>2001</v>
      </c>
      <c r="B34" s="292"/>
      <c r="C34" s="298">
        <f>'Input Model'!W24</f>
        <v>30</v>
      </c>
      <c r="D34" s="298">
        <f>'Input Model'!W25</f>
        <v>56</v>
      </c>
      <c r="E34" s="298">
        <f>'Input Model'!W26</f>
        <v>30</v>
      </c>
      <c r="F34" s="298">
        <f>'Input Model'!W27</f>
        <v>5</v>
      </c>
      <c r="G34" s="298">
        <f>'Input Model'!W28</f>
        <v>20</v>
      </c>
      <c r="H34" s="298">
        <f>'Input Model'!W29</f>
        <v>21</v>
      </c>
      <c r="I34" s="298">
        <f>'Input Model'!W30</f>
        <v>21</v>
      </c>
      <c r="J34" s="298">
        <f>'Input Model'!W$32+'Input Model'!W$35</f>
        <v>30.81</v>
      </c>
      <c r="K34" s="298">
        <f t="shared" ref="K34:K45" si="23">SUM(C34:J34)</f>
        <v>213.81</v>
      </c>
      <c r="L34" s="298">
        <f>'Input Model'!W44</f>
        <v>36.270000000000003</v>
      </c>
      <c r="M34" s="298">
        <f>'Input Model'!W55</f>
        <v>25</v>
      </c>
      <c r="N34" s="298">
        <f>'Input Model'!W64</f>
        <v>122</v>
      </c>
      <c r="O34" s="298">
        <f t="shared" ref="O34:O49" si="24">K34+L34+M34</f>
        <v>275.08000000000004</v>
      </c>
      <c r="P34" s="299">
        <f t="shared" ref="P34:P49" si="25">K34+L34+N34</f>
        <v>372.08000000000004</v>
      </c>
    </row>
    <row r="35" spans="1:16" ht="16.8" x14ac:dyDescent="0.3">
      <c r="A35" s="385">
        <v>2002</v>
      </c>
      <c r="B35" s="292"/>
      <c r="C35" s="298">
        <f>'Input Model'!V24</f>
        <v>30</v>
      </c>
      <c r="D35" s="298">
        <f>'Input Model'!V25</f>
        <v>57</v>
      </c>
      <c r="E35" s="298">
        <f>'Input Model'!V26</f>
        <v>31</v>
      </c>
      <c r="F35" s="298">
        <f>'Input Model'!V27</f>
        <v>6</v>
      </c>
      <c r="G35" s="298">
        <f>'Input Model'!V28</f>
        <v>20</v>
      </c>
      <c r="H35" s="298">
        <f>'Input Model'!V29</f>
        <v>20</v>
      </c>
      <c r="I35" s="298">
        <f>'Input Model'!V30</f>
        <v>21</v>
      </c>
      <c r="J35" s="298">
        <f>'Input Model'!V$32+'Input Model'!V$35</f>
        <v>27.074999999999996</v>
      </c>
      <c r="K35" s="298">
        <f t="shared" si="23"/>
        <v>212.07499999999999</v>
      </c>
      <c r="L35" s="298">
        <f>'Input Model'!V44</f>
        <v>36.159999999999997</v>
      </c>
      <c r="M35" s="298">
        <f>'Input Model'!V55</f>
        <v>25</v>
      </c>
      <c r="N35" s="298">
        <f>'Input Model'!V64</f>
        <v>124</v>
      </c>
      <c r="O35" s="298">
        <f t="shared" si="24"/>
        <v>273.23500000000001</v>
      </c>
      <c r="P35" s="299">
        <f t="shared" si="25"/>
        <v>372.23500000000001</v>
      </c>
    </row>
    <row r="36" spans="1:16" ht="16.8" x14ac:dyDescent="0.3">
      <c r="A36" s="385">
        <v>2003</v>
      </c>
      <c r="B36" s="292"/>
      <c r="C36" s="298">
        <f>'Input Model'!U24</f>
        <v>32</v>
      </c>
      <c r="D36" s="298">
        <f>'Input Model'!U25</f>
        <v>56</v>
      </c>
      <c r="E36" s="298">
        <f>'Input Model'!U26</f>
        <v>30</v>
      </c>
      <c r="F36" s="298">
        <f>'Input Model'!U27</f>
        <v>6</v>
      </c>
      <c r="G36" s="298">
        <f>'Input Model'!U28</f>
        <v>23</v>
      </c>
      <c r="H36" s="298">
        <f>'Input Model'!U29</f>
        <v>21</v>
      </c>
      <c r="I36" s="298">
        <f>'Input Model'!U30</f>
        <v>23</v>
      </c>
      <c r="J36" s="298">
        <f>'Input Model'!U$32+'Input Model'!U$35</f>
        <v>25.454999999999998</v>
      </c>
      <c r="K36" s="298">
        <f t="shared" si="23"/>
        <v>216.45499999999998</v>
      </c>
      <c r="L36" s="298">
        <f>'Input Model'!U44</f>
        <v>36.630000000000003</v>
      </c>
      <c r="M36" s="298">
        <f>'Input Model'!U55</f>
        <v>25</v>
      </c>
      <c r="N36" s="298">
        <f>'Input Model'!U64</f>
        <v>128</v>
      </c>
      <c r="O36" s="298">
        <f t="shared" si="24"/>
        <v>278.08499999999998</v>
      </c>
      <c r="P36" s="299">
        <f t="shared" si="25"/>
        <v>381.08499999999998</v>
      </c>
    </row>
    <row r="37" spans="1:16" ht="16.8" x14ac:dyDescent="0.3">
      <c r="A37" s="385">
        <v>2004</v>
      </c>
      <c r="B37" s="292"/>
      <c r="C37" s="298">
        <f>'Input Model'!T24</f>
        <v>30</v>
      </c>
      <c r="D37" s="298">
        <f>'Input Model'!T25</f>
        <v>67</v>
      </c>
      <c r="E37" s="298">
        <f>'Input Model'!T26</f>
        <v>32</v>
      </c>
      <c r="F37" s="298">
        <f>'Input Model'!T27</f>
        <v>7</v>
      </c>
      <c r="G37" s="298">
        <f>'Input Model'!T28</f>
        <v>24</v>
      </c>
      <c r="H37" s="298">
        <f>'Input Model'!T29</f>
        <v>24</v>
      </c>
      <c r="I37" s="298">
        <f>'Input Model'!T30</f>
        <v>25</v>
      </c>
      <c r="J37" s="298">
        <f>'Input Model'!T$32+'Input Model'!T$35</f>
        <v>25.5</v>
      </c>
      <c r="K37" s="298">
        <f t="shared" si="23"/>
        <v>234.5</v>
      </c>
      <c r="L37" s="298">
        <f>'Input Model'!T44</f>
        <v>36.299999999999997</v>
      </c>
      <c r="M37" s="298">
        <f>'Input Model'!T55</f>
        <v>25</v>
      </c>
      <c r="N37" s="298">
        <f>'Input Model'!T64</f>
        <v>131</v>
      </c>
      <c r="O37" s="298">
        <f t="shared" si="24"/>
        <v>295.8</v>
      </c>
      <c r="P37" s="299">
        <f t="shared" si="25"/>
        <v>401.8</v>
      </c>
    </row>
    <row r="38" spans="1:16" ht="16.8" x14ac:dyDescent="0.3">
      <c r="A38" s="385">
        <v>2005</v>
      </c>
      <c r="B38" s="292"/>
      <c r="C38" s="298">
        <f>'Input Model'!S24</f>
        <v>40</v>
      </c>
      <c r="D38" s="298">
        <f>'Input Model'!S25</f>
        <v>78</v>
      </c>
      <c r="E38" s="298">
        <f>'Input Model'!S26</f>
        <v>32</v>
      </c>
      <c r="F38" s="298">
        <f>'Input Model'!S27</f>
        <v>7</v>
      </c>
      <c r="G38" s="298">
        <f>'Input Model'!S28</f>
        <v>30</v>
      </c>
      <c r="H38" s="298">
        <f>'Input Model'!S29</f>
        <v>24</v>
      </c>
      <c r="I38" s="298">
        <f>'Input Model'!S30</f>
        <v>25</v>
      </c>
      <c r="J38" s="298">
        <f>'Input Model'!S$32+'Input Model'!S$35</f>
        <v>28.38</v>
      </c>
      <c r="K38" s="298">
        <f t="shared" si="23"/>
        <v>264.38</v>
      </c>
      <c r="L38" s="298">
        <f>'Input Model'!S44</f>
        <v>40.68</v>
      </c>
      <c r="M38" s="298">
        <f>'Input Model'!S55</f>
        <v>25</v>
      </c>
      <c r="N38" s="298">
        <f>'Input Model'!S64</f>
        <v>135</v>
      </c>
      <c r="O38" s="298">
        <f t="shared" si="24"/>
        <v>330.06</v>
      </c>
      <c r="P38" s="299">
        <f t="shared" si="25"/>
        <v>440.06</v>
      </c>
    </row>
    <row r="39" spans="1:16" ht="16.8" x14ac:dyDescent="0.3">
      <c r="A39" s="385">
        <v>2006</v>
      </c>
      <c r="B39" s="292"/>
      <c r="C39" s="298">
        <f>'Input Model'!R24</f>
        <v>45</v>
      </c>
      <c r="D39" s="298">
        <f>'Input Model'!R25</f>
        <v>79</v>
      </c>
      <c r="E39" s="298">
        <f>'Input Model'!R26</f>
        <v>32</v>
      </c>
      <c r="F39" s="298">
        <f>'Input Model'!R27</f>
        <v>7</v>
      </c>
      <c r="G39" s="298">
        <f>'Input Model'!R28</f>
        <v>34</v>
      </c>
      <c r="H39" s="298">
        <f>'Input Model'!R29</f>
        <v>12</v>
      </c>
      <c r="I39" s="298">
        <f>'Input Model'!R30</f>
        <v>27</v>
      </c>
      <c r="J39" s="298">
        <f>'Input Model'!R$32+'Input Model'!R$35</f>
        <v>32.049999999999997</v>
      </c>
      <c r="K39" s="298">
        <f t="shared" si="23"/>
        <v>268.05</v>
      </c>
      <c r="L39" s="298">
        <f>'Input Model'!R44</f>
        <v>44.85</v>
      </c>
      <c r="M39" s="298">
        <f>'Input Model'!R55</f>
        <v>25</v>
      </c>
      <c r="N39" s="298">
        <f>'Input Model'!R64</f>
        <v>135</v>
      </c>
      <c r="O39" s="298">
        <f t="shared" si="24"/>
        <v>337.90000000000003</v>
      </c>
      <c r="P39" s="299">
        <f t="shared" si="25"/>
        <v>447.90000000000003</v>
      </c>
    </row>
    <row r="40" spans="1:16" ht="16.8" x14ac:dyDescent="0.3">
      <c r="A40" s="385">
        <v>2007</v>
      </c>
      <c r="B40" s="292"/>
      <c r="C40" s="298">
        <f>'Input Model'!Q24</f>
        <v>64</v>
      </c>
      <c r="D40" s="298">
        <f>'Input Model'!Q25</f>
        <v>87</v>
      </c>
      <c r="E40" s="298">
        <f>'Input Model'!Q26</f>
        <v>24</v>
      </c>
      <c r="F40" s="298">
        <f>'Input Model'!Q27</f>
        <v>9</v>
      </c>
      <c r="G40" s="298">
        <f>'Input Model'!Q28</f>
        <v>34</v>
      </c>
      <c r="H40" s="298">
        <f>'Input Model'!Q29</f>
        <v>9</v>
      </c>
      <c r="I40" s="298">
        <f>'Input Model'!Q30</f>
        <v>29</v>
      </c>
      <c r="J40" s="298">
        <f>'Input Model'!Q$32+'Input Model'!Q$35</f>
        <v>37</v>
      </c>
      <c r="K40" s="298">
        <f t="shared" si="23"/>
        <v>293</v>
      </c>
      <c r="L40" s="298">
        <f>'Input Model'!Q44</f>
        <v>41.76</v>
      </c>
      <c r="M40" s="298">
        <f>'Input Model'!Q55</f>
        <v>25</v>
      </c>
      <c r="N40" s="298">
        <f>'Input Model'!Q64</f>
        <v>148</v>
      </c>
      <c r="O40" s="298">
        <f t="shared" si="24"/>
        <v>359.76</v>
      </c>
      <c r="P40" s="299">
        <f t="shared" si="25"/>
        <v>482.76</v>
      </c>
    </row>
    <row r="41" spans="1:16" ht="16.8" x14ac:dyDescent="0.3">
      <c r="A41" s="385">
        <v>2008</v>
      </c>
      <c r="B41" s="292"/>
      <c r="C41" s="298">
        <f>'Input Model'!P24</f>
        <v>74</v>
      </c>
      <c r="D41" s="298">
        <f>'Input Model'!P25</f>
        <v>112</v>
      </c>
      <c r="E41" s="298">
        <f>'Input Model'!P26</f>
        <v>25</v>
      </c>
      <c r="F41" s="298">
        <f>'Input Model'!P27</f>
        <v>15</v>
      </c>
      <c r="G41" s="298">
        <f>'Input Model'!P28</f>
        <v>36</v>
      </c>
      <c r="H41" s="298">
        <f>'Input Model'!P29</f>
        <v>22</v>
      </c>
      <c r="I41" s="298">
        <f>'Input Model'!P30</f>
        <v>29</v>
      </c>
      <c r="J41" s="298">
        <f>'Input Model'!P$32+'Input Model'!P$35</f>
        <v>38.239999999999995</v>
      </c>
      <c r="K41" s="298">
        <f t="shared" si="23"/>
        <v>351.24</v>
      </c>
      <c r="L41" s="298">
        <f>'Input Model'!P44</f>
        <v>47.67</v>
      </c>
      <c r="M41" s="298">
        <f>'Input Model'!P55</f>
        <v>25</v>
      </c>
      <c r="N41" s="298">
        <f>'Input Model'!P64</f>
        <v>176</v>
      </c>
      <c r="O41" s="298">
        <f t="shared" si="24"/>
        <v>423.91</v>
      </c>
      <c r="P41" s="299">
        <f t="shared" si="25"/>
        <v>574.91000000000008</v>
      </c>
    </row>
    <row r="42" spans="1:16" ht="16.8" x14ac:dyDescent="0.3">
      <c r="A42" s="385">
        <v>2009</v>
      </c>
      <c r="B42" s="292"/>
      <c r="C42" s="298">
        <f>'Input Model'!O24</f>
        <v>110</v>
      </c>
      <c r="D42" s="298">
        <f>'Input Model'!O25</f>
        <v>180</v>
      </c>
      <c r="E42" s="298">
        <f>'Input Model'!O26</f>
        <v>38</v>
      </c>
      <c r="F42" s="298">
        <f>'Input Model'!O27</f>
        <v>23</v>
      </c>
      <c r="G42" s="298">
        <f>'Input Model'!O28</f>
        <v>36</v>
      </c>
      <c r="H42" s="298">
        <f>'Input Model'!O29</f>
        <v>26</v>
      </c>
      <c r="I42" s="298">
        <f>'Input Model'!O30</f>
        <v>29</v>
      </c>
      <c r="J42" s="298">
        <f>'Input Model'!O$32+'Input Model'!O$35</f>
        <v>43.8125</v>
      </c>
      <c r="K42" s="298">
        <f t="shared" si="23"/>
        <v>485.8125</v>
      </c>
      <c r="L42" s="298">
        <f>'Input Model'!O44</f>
        <v>50.22</v>
      </c>
      <c r="M42" s="298">
        <f>'Input Model'!O55</f>
        <v>25</v>
      </c>
      <c r="N42" s="298">
        <f>'Input Model'!O64</f>
        <v>183</v>
      </c>
      <c r="O42" s="298">
        <f t="shared" si="24"/>
        <v>561.03250000000003</v>
      </c>
      <c r="P42" s="299">
        <f t="shared" si="25"/>
        <v>719.03250000000003</v>
      </c>
    </row>
    <row r="43" spans="1:16" ht="16.8" x14ac:dyDescent="0.3">
      <c r="A43" s="385">
        <v>2010</v>
      </c>
      <c r="B43" s="292"/>
      <c r="C43" s="298">
        <f>'Input Model'!N24</f>
        <v>101</v>
      </c>
      <c r="D43" s="298">
        <f>'Input Model'!N25</f>
        <v>96</v>
      </c>
      <c r="E43" s="298">
        <f>'Input Model'!N26</f>
        <v>25</v>
      </c>
      <c r="F43" s="298">
        <f>'Input Model'!N27</f>
        <v>17</v>
      </c>
      <c r="G43" s="298">
        <f>'Input Model'!N28</f>
        <v>36</v>
      </c>
      <c r="H43" s="298">
        <f>'Input Model'!N29</f>
        <v>10</v>
      </c>
      <c r="I43" s="298">
        <f>'Input Model'!N30</f>
        <v>29</v>
      </c>
      <c r="J43" s="298">
        <f>'Input Model'!N$32+'Input Model'!N$35</f>
        <v>36.644999999999996</v>
      </c>
      <c r="K43" s="298">
        <f t="shared" si="23"/>
        <v>350.64499999999998</v>
      </c>
      <c r="L43" s="298">
        <f>'Input Model'!N44</f>
        <v>60.5</v>
      </c>
      <c r="M43" s="298">
        <f>'Input Model'!N55</f>
        <v>25</v>
      </c>
      <c r="N43" s="298">
        <f>'Input Model'!N64</f>
        <v>184</v>
      </c>
      <c r="O43" s="298">
        <f t="shared" si="24"/>
        <v>436.14499999999998</v>
      </c>
      <c r="P43" s="299">
        <f t="shared" si="25"/>
        <v>595.14499999999998</v>
      </c>
    </row>
    <row r="44" spans="1:16" ht="16.8" x14ac:dyDescent="0.3">
      <c r="A44" s="385">
        <v>2011</v>
      </c>
      <c r="B44" s="292"/>
      <c r="C44" s="298">
        <f>'Input Model'!M24</f>
        <v>98</v>
      </c>
      <c r="D44" s="298">
        <f>'Input Model'!M25</f>
        <v>140</v>
      </c>
      <c r="E44" s="298">
        <f>'Input Model'!M26</f>
        <v>25</v>
      </c>
      <c r="F44" s="298">
        <f>'Input Model'!M27</f>
        <v>17</v>
      </c>
      <c r="G44" s="298">
        <f>'Input Model'!M28</f>
        <v>45</v>
      </c>
      <c r="H44" s="298">
        <f>'Input Model'!M29</f>
        <v>8</v>
      </c>
      <c r="I44" s="298">
        <f>'Input Model'!M30</f>
        <v>29</v>
      </c>
      <c r="J44" s="298">
        <f>'Input Model'!M$32+'Input Model'!M$35</f>
        <v>38.875</v>
      </c>
      <c r="K44" s="298">
        <f t="shared" si="23"/>
        <v>400.875</v>
      </c>
      <c r="L44" s="298">
        <f>'Input Model'!M44</f>
        <v>72.36</v>
      </c>
      <c r="M44" s="298">
        <f>'Input Model'!M55</f>
        <v>25</v>
      </c>
      <c r="N44" s="298">
        <f>'Input Model'!M64</f>
        <v>214</v>
      </c>
      <c r="O44" s="298">
        <f t="shared" si="24"/>
        <v>498.23500000000001</v>
      </c>
      <c r="P44" s="299">
        <f t="shared" si="25"/>
        <v>687.23500000000001</v>
      </c>
    </row>
    <row r="45" spans="1:16" ht="16.8" x14ac:dyDescent="0.3">
      <c r="A45" s="385">
        <v>2012</v>
      </c>
      <c r="B45" s="292"/>
      <c r="C45" s="298">
        <f>'Input Model'!L24</f>
        <v>102</v>
      </c>
      <c r="D45" s="298">
        <f>'Input Model'!L25</f>
        <v>158</v>
      </c>
      <c r="E45" s="298">
        <f>'Input Model'!L26</f>
        <v>20</v>
      </c>
      <c r="F45" s="298">
        <f>'Input Model'!L27</f>
        <v>23</v>
      </c>
      <c r="G45" s="298">
        <f>'Input Model'!L28</f>
        <v>50</v>
      </c>
      <c r="H45" s="298">
        <f>'Input Model'!L29</f>
        <v>8</v>
      </c>
      <c r="I45" s="298">
        <f>'Input Model'!L30</f>
        <v>30</v>
      </c>
      <c r="J45" s="298">
        <f>'Input Model'!L$32+'Input Model'!L$35</f>
        <v>38.632500000000007</v>
      </c>
      <c r="K45" s="298">
        <f t="shared" si="23"/>
        <v>429.63249999999999</v>
      </c>
      <c r="L45" s="298">
        <f>'Input Model'!L44</f>
        <v>74.52</v>
      </c>
      <c r="M45" s="298">
        <f>'Input Model'!L55</f>
        <v>25</v>
      </c>
      <c r="N45" s="298">
        <f>'Input Model'!L64</f>
        <v>252</v>
      </c>
      <c r="O45" s="298">
        <f t="shared" si="24"/>
        <v>529.15249999999992</v>
      </c>
      <c r="P45" s="299">
        <f t="shared" si="25"/>
        <v>756.15249999999992</v>
      </c>
    </row>
    <row r="46" spans="1:16" ht="16.8" x14ac:dyDescent="0.3">
      <c r="A46" s="385">
        <v>2013</v>
      </c>
      <c r="B46" s="292"/>
      <c r="C46" s="298">
        <f>'Input Model'!K24</f>
        <v>109</v>
      </c>
      <c r="D46" s="298">
        <f>'Input Model'!$K25</f>
        <v>141</v>
      </c>
      <c r="E46" s="298">
        <f>'Input Model'!$K26</f>
        <v>25</v>
      </c>
      <c r="F46" s="298">
        <f>'Input Model'!$K27</f>
        <v>25</v>
      </c>
      <c r="G46" s="298">
        <f>'Input Model'!$K28</f>
        <v>50</v>
      </c>
      <c r="H46" s="298">
        <f>'Input Model'!$K29</f>
        <v>17</v>
      </c>
      <c r="I46" s="298">
        <f>'Input Model'!$K30</f>
        <v>32</v>
      </c>
      <c r="J46" s="298">
        <f>'Input Model'!K$32+'Input Model'!K$35</f>
        <v>38.049999999999997</v>
      </c>
      <c r="K46" s="298">
        <f t="shared" ref="K46:K50" si="26">SUM(C46:J46)</f>
        <v>437.05</v>
      </c>
      <c r="L46" s="298">
        <f>'Input Model'!$K44</f>
        <v>80.215999999999994</v>
      </c>
      <c r="M46" s="298">
        <f>'Input Model'!$K55</f>
        <v>25</v>
      </c>
      <c r="N46" s="298">
        <f>'Input Model'!$K64</f>
        <v>270</v>
      </c>
      <c r="O46" s="298">
        <f t="shared" si="24"/>
        <v>542.26599999999996</v>
      </c>
      <c r="P46" s="299">
        <f t="shared" si="25"/>
        <v>787.26599999999996</v>
      </c>
    </row>
    <row r="47" spans="1:16" ht="16.8" x14ac:dyDescent="0.3">
      <c r="A47" s="385">
        <v>2014</v>
      </c>
      <c r="B47" s="292"/>
      <c r="C47" s="298">
        <f>'Input Model'!J24</f>
        <v>114</v>
      </c>
      <c r="D47" s="298">
        <f>'Input Model'!$J25</f>
        <v>119</v>
      </c>
      <c r="E47" s="298">
        <f>'Input Model'!$J26</f>
        <v>20</v>
      </c>
      <c r="F47" s="298">
        <f>'Input Model'!$J27</f>
        <v>25</v>
      </c>
      <c r="G47" s="298">
        <f>'Input Model'!$J28</f>
        <v>51</v>
      </c>
      <c r="H47" s="298">
        <f>'Input Model'!$J29</f>
        <v>20</v>
      </c>
      <c r="I47" s="298">
        <f>'Input Model'!$J30</f>
        <v>34</v>
      </c>
      <c r="J47" s="298">
        <f>'Input Model'!J$32+'Input Model'!J$35</f>
        <v>35.142499999999998</v>
      </c>
      <c r="K47" s="298">
        <f t="shared" si="26"/>
        <v>418.14249999999998</v>
      </c>
      <c r="L47" s="298">
        <f>'Input Model'!$J44</f>
        <v>82.08</v>
      </c>
      <c r="M47" s="298">
        <f>'Input Model'!$J55</f>
        <v>25</v>
      </c>
      <c r="N47" s="298">
        <f>'Input Model'!$J64</f>
        <v>260</v>
      </c>
      <c r="O47" s="298">
        <f t="shared" si="24"/>
        <v>525.22249999999997</v>
      </c>
      <c r="P47" s="299">
        <f t="shared" si="25"/>
        <v>760.22249999999997</v>
      </c>
    </row>
    <row r="48" spans="1:16" ht="16.8" x14ac:dyDescent="0.3">
      <c r="A48" s="385">
        <v>2015</v>
      </c>
      <c r="B48" s="292"/>
      <c r="C48" s="298">
        <f>'Input Model'!I24</f>
        <v>116</v>
      </c>
      <c r="D48" s="298">
        <f>'Input Model'!I25</f>
        <v>127</v>
      </c>
      <c r="E48" s="298">
        <f>'Input Model'!I26</f>
        <v>26</v>
      </c>
      <c r="F48" s="298">
        <f>'Input Model'!I27</f>
        <v>20</v>
      </c>
      <c r="G48" s="298">
        <f>'Input Model'!I28</f>
        <v>51</v>
      </c>
      <c r="H48" s="298">
        <f>'Input Model'!I29</f>
        <v>15</v>
      </c>
      <c r="I48" s="298">
        <f>'Input Model'!I30</f>
        <v>34</v>
      </c>
      <c r="J48" s="298">
        <f>'Input Model'!I$32+'Input Model'!I$35</f>
        <v>36.5</v>
      </c>
      <c r="K48" s="298">
        <f t="shared" si="26"/>
        <v>425.5</v>
      </c>
      <c r="L48" s="298">
        <f>'Input Model'!I44</f>
        <v>83.16</v>
      </c>
      <c r="M48" s="298">
        <f>'Input Model'!I55</f>
        <v>25</v>
      </c>
      <c r="N48" s="298">
        <f>'Input Model'!I64</f>
        <v>246</v>
      </c>
      <c r="O48" s="298">
        <f t="shared" si="24"/>
        <v>533.66</v>
      </c>
      <c r="P48" s="299">
        <f t="shared" si="25"/>
        <v>754.66</v>
      </c>
    </row>
    <row r="49" spans="1:16" ht="16.8" x14ac:dyDescent="0.3">
      <c r="A49" s="385">
        <v>2016</v>
      </c>
      <c r="B49" s="292"/>
      <c r="C49" s="298">
        <f>'Input Model'!H24</f>
        <v>111</v>
      </c>
      <c r="D49" s="298">
        <f>'Input Model'!H25</f>
        <v>106</v>
      </c>
      <c r="E49" s="298">
        <f>'Input Model'!H$26</f>
        <v>38</v>
      </c>
      <c r="F49" s="298">
        <f>'Input Model'!H27</f>
        <v>20</v>
      </c>
      <c r="G49" s="298">
        <f>'Input Model'!H28</f>
        <v>52</v>
      </c>
      <c r="H49" s="298">
        <f>'Input Model'!H29</f>
        <v>13</v>
      </c>
      <c r="I49" s="298">
        <f>'Input Model'!H30</f>
        <v>34</v>
      </c>
      <c r="J49" s="298">
        <f>'Input Model'!H$32+'Input Model'!H$35</f>
        <v>37.393999999999998</v>
      </c>
      <c r="K49" s="298">
        <f t="shared" si="26"/>
        <v>411.39400000000001</v>
      </c>
      <c r="L49" s="298">
        <f>'Input Model'!H44</f>
        <v>76.963999999999999</v>
      </c>
      <c r="M49" s="298">
        <f>'Input Model'!H55</f>
        <v>25</v>
      </c>
      <c r="N49" s="298">
        <f>'Input Model'!H64</f>
        <v>230</v>
      </c>
      <c r="O49" s="298">
        <f t="shared" si="24"/>
        <v>513.35799999999995</v>
      </c>
      <c r="P49" s="299">
        <f t="shared" si="25"/>
        <v>718.35799999999995</v>
      </c>
    </row>
    <row r="50" spans="1:16" ht="16.8" x14ac:dyDescent="0.3">
      <c r="A50" s="385">
        <v>2017</v>
      </c>
      <c r="B50" s="292"/>
      <c r="C50" s="298">
        <f>'Input Model'!G24</f>
        <v>103</v>
      </c>
      <c r="D50" s="298">
        <f>'Input Model'!G25</f>
        <v>82</v>
      </c>
      <c r="E50" s="298">
        <f>'Input Model'!G$26</f>
        <v>38</v>
      </c>
      <c r="F50" s="298">
        <f>'Input Model'!G$27</f>
        <v>15</v>
      </c>
      <c r="G50" s="298">
        <f>'Input Model'!G$28</f>
        <v>53</v>
      </c>
      <c r="H50" s="298">
        <f>'Input Model'!G$29</f>
        <v>18</v>
      </c>
      <c r="I50" s="298">
        <f>'Input Model'!G$30</f>
        <v>34</v>
      </c>
      <c r="J50" s="298">
        <f>'Input Model'!G$32+'Input Model'!G$35</f>
        <v>37.075000000000003</v>
      </c>
      <c r="K50" s="298">
        <f t="shared" si="26"/>
        <v>380.07499999999999</v>
      </c>
      <c r="L50" s="298">
        <f>'Input Model'!G$44</f>
        <v>76.3</v>
      </c>
      <c r="M50" s="298">
        <f>'Input Model'!G$55</f>
        <v>25</v>
      </c>
      <c r="N50" s="298">
        <f>'Input Model'!G$64</f>
        <v>219</v>
      </c>
      <c r="O50" s="298">
        <f t="shared" ref="O50:O55" si="27">K50+L50+M50</f>
        <v>481.375</v>
      </c>
      <c r="P50" s="299">
        <f t="shared" ref="P50:P55" si="28">K50+L50+N50</f>
        <v>675.375</v>
      </c>
    </row>
    <row r="51" spans="1:16" ht="16.8" x14ac:dyDescent="0.3">
      <c r="A51" s="385">
        <v>2018</v>
      </c>
      <c r="B51" s="292"/>
      <c r="C51" s="298">
        <f>'Input Model'!F$24</f>
        <v>98</v>
      </c>
      <c r="D51" s="298">
        <f>'Input Model'!F$25</f>
        <v>82</v>
      </c>
      <c r="E51" s="298">
        <f>'Input Model'!F$26</f>
        <v>33</v>
      </c>
      <c r="F51" s="298">
        <f>'Input Model'!F$27</f>
        <v>12</v>
      </c>
      <c r="G51" s="298">
        <f>'Input Model'!F$28</f>
        <v>55</v>
      </c>
      <c r="H51" s="298">
        <f>'Input Model'!F$29</f>
        <v>16</v>
      </c>
      <c r="I51" s="298">
        <f>'Input Model'!F$30</f>
        <v>36</v>
      </c>
      <c r="J51" s="298">
        <f>'Input Model'!F$32+'Input Model'!F$35</f>
        <v>37.590000000000003</v>
      </c>
      <c r="K51" s="298">
        <f>SUM(C51:J51)</f>
        <v>369.59000000000003</v>
      </c>
      <c r="L51" s="298">
        <f>'Input Model'!F$44</f>
        <v>75.900000000000006</v>
      </c>
      <c r="M51" s="298">
        <f>'Input Model'!F$55</f>
        <v>25</v>
      </c>
      <c r="N51" s="298">
        <f>'Input Model'!F$64</f>
        <v>222</v>
      </c>
      <c r="O51" s="298">
        <f t="shared" si="27"/>
        <v>470.49</v>
      </c>
      <c r="P51" s="299">
        <f t="shared" si="28"/>
        <v>667.49</v>
      </c>
    </row>
    <row r="52" spans="1:16" ht="16.8" x14ac:dyDescent="0.3">
      <c r="A52" s="385">
        <v>2019</v>
      </c>
      <c r="B52" s="292"/>
      <c r="C52" s="298">
        <f>'Input Model'!E$24</f>
        <v>96</v>
      </c>
      <c r="D52" s="298">
        <f>'Input Model'!E$25</f>
        <v>102</v>
      </c>
      <c r="E52" s="298">
        <f>'Input Model'!E$26</f>
        <v>48</v>
      </c>
      <c r="F52" s="298">
        <f>'Input Model'!E$27</f>
        <v>14</v>
      </c>
      <c r="G52" s="298">
        <f>'Input Model'!E$28</f>
        <v>56</v>
      </c>
      <c r="H52" s="298">
        <f>'Input Model'!E$29</f>
        <v>18</v>
      </c>
      <c r="I52" s="298">
        <f>'Input Model'!E$30</f>
        <v>36</v>
      </c>
      <c r="J52" s="298">
        <f>'Input Model'!E$32+'Input Model'!E$35</f>
        <v>40.58</v>
      </c>
      <c r="K52" s="298">
        <f>SUM(C52:J52)</f>
        <v>410.58</v>
      </c>
      <c r="L52" s="298">
        <f>'Input Model'!E$44</f>
        <v>75.900000000000006</v>
      </c>
      <c r="M52" s="298">
        <f>'Input Model'!E$55</f>
        <v>26</v>
      </c>
      <c r="N52" s="298">
        <f>'Input Model'!E$64</f>
        <v>219</v>
      </c>
      <c r="O52" s="298">
        <f t="shared" si="27"/>
        <v>512.48</v>
      </c>
      <c r="P52" s="299">
        <f t="shared" si="28"/>
        <v>705.48</v>
      </c>
    </row>
    <row r="53" spans="1:16" ht="16.8" x14ac:dyDescent="0.3">
      <c r="A53" s="385">
        <v>2020</v>
      </c>
      <c r="B53" s="292"/>
      <c r="C53" s="298">
        <f>'Input Model'!D$24</f>
        <v>97</v>
      </c>
      <c r="D53" s="298">
        <f>'Input Model'!D$25</f>
        <v>101</v>
      </c>
      <c r="E53" s="298">
        <f>'Input Model'!D$26</f>
        <v>40</v>
      </c>
      <c r="F53" s="298">
        <f>'Input Model'!D$27</f>
        <v>14</v>
      </c>
      <c r="G53" s="298">
        <f>'Input Model'!D$28</f>
        <v>57</v>
      </c>
      <c r="H53" s="298">
        <f>'Input Model'!D$29</f>
        <v>12</v>
      </c>
      <c r="I53" s="298">
        <f>'Input Model'!D$30</f>
        <v>38</v>
      </c>
      <c r="J53" s="298">
        <f>'Input Model'!D$32+'Input Model'!D$35</f>
        <v>39.156000000000006</v>
      </c>
      <c r="K53" s="298">
        <f>SUM(C53:J53)</f>
        <v>398.15600000000001</v>
      </c>
      <c r="L53" s="298">
        <f>'Input Model'!D$44</f>
        <v>75.599999999999994</v>
      </c>
      <c r="M53" s="298">
        <f>'Input Model'!D$55</f>
        <v>27</v>
      </c>
      <c r="N53" s="298">
        <f>'Input Model'!D$64</f>
        <v>222</v>
      </c>
      <c r="O53" s="298">
        <f t="shared" si="27"/>
        <v>500.75599999999997</v>
      </c>
      <c r="P53" s="299">
        <f t="shared" si="28"/>
        <v>695.75599999999997</v>
      </c>
    </row>
    <row r="54" spans="1:16" ht="16.8" x14ac:dyDescent="0.3">
      <c r="A54" s="385">
        <v>2021</v>
      </c>
      <c r="B54" s="292"/>
      <c r="C54" s="298">
        <f>'Input Model'!C$24</f>
        <v>98</v>
      </c>
      <c r="D54" s="298">
        <f>'Input Model'!C$25</f>
        <v>113</v>
      </c>
      <c r="E54" s="298">
        <f>'Input Model'!C$26</f>
        <v>40</v>
      </c>
      <c r="F54" s="298">
        <f>'Input Model'!C$27</f>
        <v>14</v>
      </c>
      <c r="G54" s="298">
        <f>'Input Model'!C$28</f>
        <v>58</v>
      </c>
      <c r="H54" s="298">
        <f>'Input Model'!C$29</f>
        <v>13</v>
      </c>
      <c r="I54" s="298">
        <f>'Input Model'!C$30</f>
        <v>39</v>
      </c>
      <c r="J54" s="298">
        <f>'Input Model'!C$32+'Input Model'!C$35</f>
        <v>36.900000000000006</v>
      </c>
      <c r="K54" s="298">
        <f>SUM(C54:J54)</f>
        <v>411.9</v>
      </c>
      <c r="L54" s="298">
        <f>'Input Model'!C$44</f>
        <v>82.08</v>
      </c>
      <c r="M54" s="298">
        <f>'Input Model'!C$55</f>
        <v>28</v>
      </c>
      <c r="N54" s="298">
        <f>'Input Model'!C$64</f>
        <v>232</v>
      </c>
      <c r="O54" s="298">
        <f t="shared" si="27"/>
        <v>521.98</v>
      </c>
      <c r="P54" s="299">
        <f t="shared" si="28"/>
        <v>725.98</v>
      </c>
    </row>
    <row r="55" spans="1:16" ht="17.399999999999999" thickBot="1" x14ac:dyDescent="0.35">
      <c r="A55" s="386">
        <v>2022</v>
      </c>
      <c r="B55" s="295"/>
      <c r="C55" s="300">
        <f>'Input Model'!B$24</f>
        <v>107</v>
      </c>
      <c r="D55" s="300">
        <f>'Input Model'!B$25</f>
        <v>212</v>
      </c>
      <c r="E55" s="300">
        <f>'Input Model'!B$26</f>
        <v>40</v>
      </c>
      <c r="F55" s="300">
        <v>16</v>
      </c>
      <c r="G55" s="300">
        <f>'Input Model'!B$28</f>
        <v>70</v>
      </c>
      <c r="H55" s="300">
        <f>'Input Model'!B$29</f>
        <v>18</v>
      </c>
      <c r="I55" s="300">
        <f>'Input Model'!B$30</f>
        <v>43</v>
      </c>
      <c r="J55" s="300">
        <f>'Input Model'!B$32+'Input Model'!B$35</f>
        <v>48.86</v>
      </c>
      <c r="K55" s="300">
        <f>SUM(C55:J55)</f>
        <v>554.86</v>
      </c>
      <c r="L55" s="300">
        <f>'Input Model'!B$44</f>
        <v>91.56</v>
      </c>
      <c r="M55" s="300">
        <f>'Input Model'!B$55</f>
        <v>29</v>
      </c>
      <c r="N55" s="300">
        <f>'Input Model'!B$64</f>
        <v>256</v>
      </c>
      <c r="O55" s="300">
        <f t="shared" si="27"/>
        <v>675.42000000000007</v>
      </c>
      <c r="P55" s="301">
        <f t="shared" si="28"/>
        <v>902.42000000000007</v>
      </c>
    </row>
    <row r="56" spans="1:16" ht="13.8" thickBot="1" x14ac:dyDescent="0.3"/>
    <row r="57" spans="1:16" ht="26.4" customHeight="1" thickBot="1" x14ac:dyDescent="0.45">
      <c r="A57" s="381" t="s">
        <v>75</v>
      </c>
      <c r="B57" s="341"/>
      <c r="C57" s="341"/>
      <c r="D57" s="341"/>
      <c r="E57" s="341"/>
      <c r="F57" s="341"/>
      <c r="G57" s="341"/>
      <c r="H57" s="341"/>
      <c r="I57" s="341"/>
      <c r="J57" s="341"/>
      <c r="K57" s="341"/>
      <c r="L57" s="341"/>
      <c r="M57" s="341"/>
      <c r="N57" s="341"/>
      <c r="O57" s="341"/>
      <c r="P57" s="342"/>
    </row>
    <row r="58" spans="1:16" ht="17.399999999999999" x14ac:dyDescent="0.35">
      <c r="A58" s="382"/>
      <c r="B58" s="280"/>
      <c r="C58" s="281"/>
      <c r="D58" s="281"/>
      <c r="E58" s="281"/>
      <c r="F58" s="281"/>
      <c r="G58" s="282" t="s">
        <v>60</v>
      </c>
      <c r="H58" s="281"/>
      <c r="I58" s="281"/>
      <c r="J58" s="282" t="s">
        <v>64</v>
      </c>
      <c r="K58" s="282" t="s">
        <v>2</v>
      </c>
      <c r="L58" s="282" t="s">
        <v>39</v>
      </c>
      <c r="M58" s="283" t="s">
        <v>66</v>
      </c>
      <c r="N58" s="283"/>
      <c r="O58" s="284" t="s">
        <v>72</v>
      </c>
      <c r="P58" s="285"/>
    </row>
    <row r="59" spans="1:16" ht="17.399999999999999" x14ac:dyDescent="0.35">
      <c r="A59" s="383" t="s">
        <v>33</v>
      </c>
      <c r="B59" s="286" t="s">
        <v>0</v>
      </c>
      <c r="C59" s="286"/>
      <c r="D59" s="286" t="s">
        <v>56</v>
      </c>
      <c r="E59" s="286"/>
      <c r="F59" s="286"/>
      <c r="G59" s="287" t="s">
        <v>62</v>
      </c>
      <c r="H59" s="410" t="s">
        <v>231</v>
      </c>
      <c r="I59" s="286"/>
      <c r="J59" s="286" t="s">
        <v>35</v>
      </c>
      <c r="K59" s="286" t="s">
        <v>33</v>
      </c>
      <c r="L59" s="286" t="s">
        <v>65</v>
      </c>
      <c r="M59" s="286" t="s">
        <v>70</v>
      </c>
      <c r="N59" s="286" t="s">
        <v>124</v>
      </c>
      <c r="O59" s="286" t="s">
        <v>70</v>
      </c>
      <c r="P59" s="288" t="s">
        <v>124</v>
      </c>
    </row>
    <row r="60" spans="1:16" ht="17.399999999999999" x14ac:dyDescent="0.35">
      <c r="A60" s="384" t="s">
        <v>55</v>
      </c>
      <c r="B60" s="289" t="s">
        <v>38</v>
      </c>
      <c r="C60" s="289" t="s">
        <v>5</v>
      </c>
      <c r="D60" s="289" t="s">
        <v>57</v>
      </c>
      <c r="E60" s="289" t="s">
        <v>58</v>
      </c>
      <c r="F60" s="289" t="s">
        <v>45</v>
      </c>
      <c r="G60" s="289" t="s">
        <v>63</v>
      </c>
      <c r="H60" s="289" t="s">
        <v>232</v>
      </c>
      <c r="I60" s="289" t="s">
        <v>61</v>
      </c>
      <c r="J60" s="289" t="s">
        <v>59</v>
      </c>
      <c r="K60" s="289" t="s">
        <v>48</v>
      </c>
      <c r="L60" s="289" t="s">
        <v>54</v>
      </c>
      <c r="M60" s="289" t="s">
        <v>71</v>
      </c>
      <c r="N60" s="289" t="s">
        <v>71</v>
      </c>
      <c r="O60" s="289" t="s">
        <v>71</v>
      </c>
      <c r="P60" s="290" t="s">
        <v>71</v>
      </c>
    </row>
    <row r="61" spans="1:16" ht="16.8" x14ac:dyDescent="0.3">
      <c r="A61" s="385">
        <v>2000</v>
      </c>
      <c r="B61" s="292">
        <f>'Input Model'!X$4</f>
        <v>750</v>
      </c>
      <c r="C61" s="298">
        <f t="shared" ref="C61:P61" si="29">C33*$B61</f>
        <v>22500</v>
      </c>
      <c r="D61" s="298">
        <f t="shared" si="29"/>
        <v>38250</v>
      </c>
      <c r="E61" s="298">
        <f t="shared" si="29"/>
        <v>22500</v>
      </c>
      <c r="F61" s="298">
        <f t="shared" si="29"/>
        <v>4500</v>
      </c>
      <c r="G61" s="298">
        <f t="shared" si="29"/>
        <v>14250</v>
      </c>
      <c r="H61" s="298">
        <f t="shared" si="29"/>
        <v>12750</v>
      </c>
      <c r="I61" s="298">
        <f t="shared" si="29"/>
        <v>15000</v>
      </c>
      <c r="J61" s="298">
        <f t="shared" si="29"/>
        <v>22395</v>
      </c>
      <c r="K61" s="298">
        <f t="shared" si="29"/>
        <v>152145</v>
      </c>
      <c r="L61" s="298">
        <f t="shared" si="29"/>
        <v>27202.500000000004</v>
      </c>
      <c r="M61" s="298">
        <f t="shared" si="29"/>
        <v>18750</v>
      </c>
      <c r="N61" s="298">
        <f t="shared" si="29"/>
        <v>90000</v>
      </c>
      <c r="O61" s="298">
        <f t="shared" si="29"/>
        <v>198097.5</v>
      </c>
      <c r="P61" s="299">
        <f t="shared" si="29"/>
        <v>269347.5</v>
      </c>
    </row>
    <row r="62" spans="1:16" ht="16.8" x14ac:dyDescent="0.3">
      <c r="A62" s="385">
        <v>2001</v>
      </c>
      <c r="B62" s="292">
        <f>'Input Model'!W$4</f>
        <v>750</v>
      </c>
      <c r="C62" s="298">
        <f t="shared" ref="C62:P62" si="30">C34*$B62</f>
        <v>22500</v>
      </c>
      <c r="D62" s="298">
        <f t="shared" si="30"/>
        <v>42000</v>
      </c>
      <c r="E62" s="298">
        <f t="shared" si="30"/>
        <v>22500</v>
      </c>
      <c r="F62" s="298">
        <f t="shared" si="30"/>
        <v>3750</v>
      </c>
      <c r="G62" s="298">
        <f t="shared" si="30"/>
        <v>15000</v>
      </c>
      <c r="H62" s="298">
        <f t="shared" si="30"/>
        <v>15750</v>
      </c>
      <c r="I62" s="298">
        <f t="shared" si="30"/>
        <v>15750</v>
      </c>
      <c r="J62" s="298">
        <f t="shared" si="30"/>
        <v>23107.5</v>
      </c>
      <c r="K62" s="298">
        <f t="shared" si="30"/>
        <v>160357.5</v>
      </c>
      <c r="L62" s="298">
        <f t="shared" si="30"/>
        <v>27202.500000000004</v>
      </c>
      <c r="M62" s="298">
        <f t="shared" si="30"/>
        <v>18750</v>
      </c>
      <c r="N62" s="298">
        <f t="shared" si="30"/>
        <v>91500</v>
      </c>
      <c r="O62" s="298">
        <f t="shared" si="30"/>
        <v>206310.00000000003</v>
      </c>
      <c r="P62" s="299">
        <f t="shared" si="30"/>
        <v>279060.00000000006</v>
      </c>
    </row>
    <row r="63" spans="1:16" ht="16.8" x14ac:dyDescent="0.3">
      <c r="A63" s="385">
        <v>2002</v>
      </c>
      <c r="B63" s="292">
        <f>'Input Model'!V$4</f>
        <v>750</v>
      </c>
      <c r="C63" s="298">
        <f t="shared" ref="C63:P63" si="31">C35*$B63</f>
        <v>22500</v>
      </c>
      <c r="D63" s="298">
        <f t="shared" si="31"/>
        <v>42750</v>
      </c>
      <c r="E63" s="298">
        <f t="shared" si="31"/>
        <v>23250</v>
      </c>
      <c r="F63" s="298">
        <f t="shared" si="31"/>
        <v>4500</v>
      </c>
      <c r="G63" s="298">
        <f t="shared" si="31"/>
        <v>15000</v>
      </c>
      <c r="H63" s="298">
        <f t="shared" si="31"/>
        <v>15000</v>
      </c>
      <c r="I63" s="298">
        <f t="shared" si="31"/>
        <v>15750</v>
      </c>
      <c r="J63" s="298">
        <f t="shared" si="31"/>
        <v>20306.249999999996</v>
      </c>
      <c r="K63" s="298">
        <f t="shared" si="31"/>
        <v>159056.25</v>
      </c>
      <c r="L63" s="298">
        <f t="shared" si="31"/>
        <v>27119.999999999996</v>
      </c>
      <c r="M63" s="298">
        <f t="shared" si="31"/>
        <v>18750</v>
      </c>
      <c r="N63" s="298">
        <f t="shared" si="31"/>
        <v>93000</v>
      </c>
      <c r="O63" s="298">
        <f t="shared" si="31"/>
        <v>204926.25</v>
      </c>
      <c r="P63" s="299">
        <f t="shared" si="31"/>
        <v>279176.25</v>
      </c>
    </row>
    <row r="64" spans="1:16" ht="16.8" x14ac:dyDescent="0.3">
      <c r="A64" s="385">
        <v>2003</v>
      </c>
      <c r="B64" s="292">
        <f>'Input Model'!U$4</f>
        <v>750</v>
      </c>
      <c r="C64" s="298">
        <f t="shared" ref="C64:P64" si="32">C36*$B64</f>
        <v>24000</v>
      </c>
      <c r="D64" s="298">
        <f t="shared" si="32"/>
        <v>42000</v>
      </c>
      <c r="E64" s="298">
        <f t="shared" si="32"/>
        <v>22500</v>
      </c>
      <c r="F64" s="298">
        <f t="shared" si="32"/>
        <v>4500</v>
      </c>
      <c r="G64" s="298">
        <f t="shared" si="32"/>
        <v>17250</v>
      </c>
      <c r="H64" s="298">
        <f t="shared" si="32"/>
        <v>15750</v>
      </c>
      <c r="I64" s="298">
        <f t="shared" si="32"/>
        <v>17250</v>
      </c>
      <c r="J64" s="298">
        <f t="shared" si="32"/>
        <v>19091.25</v>
      </c>
      <c r="K64" s="298">
        <f t="shared" si="32"/>
        <v>162341.25</v>
      </c>
      <c r="L64" s="298">
        <f t="shared" si="32"/>
        <v>27472.500000000004</v>
      </c>
      <c r="M64" s="298">
        <f t="shared" si="32"/>
        <v>18750</v>
      </c>
      <c r="N64" s="298">
        <f t="shared" si="32"/>
        <v>96000</v>
      </c>
      <c r="O64" s="298">
        <f t="shared" si="32"/>
        <v>208563.74999999997</v>
      </c>
      <c r="P64" s="299">
        <f t="shared" si="32"/>
        <v>285813.75</v>
      </c>
    </row>
    <row r="65" spans="1:16" ht="16.8" x14ac:dyDescent="0.3">
      <c r="A65" s="385">
        <v>2004</v>
      </c>
      <c r="B65" s="292">
        <f>'Input Model'!S$4</f>
        <v>750</v>
      </c>
      <c r="C65" s="298">
        <f t="shared" ref="C65:P65" si="33">C37*$B65</f>
        <v>22500</v>
      </c>
      <c r="D65" s="298">
        <f t="shared" si="33"/>
        <v>50250</v>
      </c>
      <c r="E65" s="298">
        <f t="shared" si="33"/>
        <v>24000</v>
      </c>
      <c r="F65" s="298">
        <f t="shared" si="33"/>
        <v>5250</v>
      </c>
      <c r="G65" s="298">
        <f t="shared" si="33"/>
        <v>18000</v>
      </c>
      <c r="H65" s="298">
        <f t="shared" si="33"/>
        <v>18000</v>
      </c>
      <c r="I65" s="298">
        <f t="shared" si="33"/>
        <v>18750</v>
      </c>
      <c r="J65" s="298">
        <f t="shared" si="33"/>
        <v>19125</v>
      </c>
      <c r="K65" s="298">
        <f t="shared" si="33"/>
        <v>175875</v>
      </c>
      <c r="L65" s="298">
        <f t="shared" si="33"/>
        <v>27224.999999999996</v>
      </c>
      <c r="M65" s="298">
        <f t="shared" si="33"/>
        <v>18750</v>
      </c>
      <c r="N65" s="298">
        <f t="shared" si="33"/>
        <v>98250</v>
      </c>
      <c r="O65" s="298">
        <f t="shared" si="33"/>
        <v>221850</v>
      </c>
      <c r="P65" s="299">
        <f t="shared" si="33"/>
        <v>301350</v>
      </c>
    </row>
    <row r="66" spans="1:16" ht="16.8" x14ac:dyDescent="0.3">
      <c r="A66" s="385">
        <v>2005</v>
      </c>
      <c r="B66" s="292">
        <f>'Input Model'!T$4</f>
        <v>750</v>
      </c>
      <c r="C66" s="298">
        <f t="shared" ref="C66:P66" si="34">C38*$B66</f>
        <v>30000</v>
      </c>
      <c r="D66" s="298">
        <f t="shared" si="34"/>
        <v>58500</v>
      </c>
      <c r="E66" s="298">
        <f t="shared" si="34"/>
        <v>24000</v>
      </c>
      <c r="F66" s="298">
        <f t="shared" si="34"/>
        <v>5250</v>
      </c>
      <c r="G66" s="298">
        <f t="shared" si="34"/>
        <v>22500</v>
      </c>
      <c r="H66" s="298">
        <f t="shared" si="34"/>
        <v>18000</v>
      </c>
      <c r="I66" s="298">
        <f t="shared" si="34"/>
        <v>18750</v>
      </c>
      <c r="J66" s="298">
        <f t="shared" si="34"/>
        <v>21285</v>
      </c>
      <c r="K66" s="298">
        <f t="shared" si="34"/>
        <v>198285</v>
      </c>
      <c r="L66" s="298">
        <f t="shared" si="34"/>
        <v>30510</v>
      </c>
      <c r="M66" s="298">
        <f t="shared" si="34"/>
        <v>18750</v>
      </c>
      <c r="N66" s="298">
        <f t="shared" si="34"/>
        <v>101250</v>
      </c>
      <c r="O66" s="298">
        <f t="shared" si="34"/>
        <v>247545</v>
      </c>
      <c r="P66" s="299">
        <f t="shared" si="34"/>
        <v>330045</v>
      </c>
    </row>
    <row r="67" spans="1:16" ht="16.8" x14ac:dyDescent="0.3">
      <c r="A67" s="385">
        <v>2006</v>
      </c>
      <c r="B67" s="292">
        <f>'Input Model'!R$4</f>
        <v>750</v>
      </c>
      <c r="C67" s="298">
        <f t="shared" ref="C67:P67" si="35">C39*$B67</f>
        <v>33750</v>
      </c>
      <c r="D67" s="298">
        <f t="shared" si="35"/>
        <v>59250</v>
      </c>
      <c r="E67" s="298">
        <f t="shared" si="35"/>
        <v>24000</v>
      </c>
      <c r="F67" s="298">
        <f t="shared" si="35"/>
        <v>5250</v>
      </c>
      <c r="G67" s="298">
        <f t="shared" si="35"/>
        <v>25500</v>
      </c>
      <c r="H67" s="298">
        <f t="shared" si="35"/>
        <v>9000</v>
      </c>
      <c r="I67" s="298">
        <f t="shared" si="35"/>
        <v>20250</v>
      </c>
      <c r="J67" s="298">
        <f t="shared" si="35"/>
        <v>24037.499999999996</v>
      </c>
      <c r="K67" s="298">
        <f t="shared" si="35"/>
        <v>201037.5</v>
      </c>
      <c r="L67" s="298">
        <f t="shared" si="35"/>
        <v>33637.5</v>
      </c>
      <c r="M67" s="298">
        <f t="shared" si="35"/>
        <v>18750</v>
      </c>
      <c r="N67" s="298">
        <f t="shared" si="35"/>
        <v>101250</v>
      </c>
      <c r="O67" s="298">
        <f t="shared" si="35"/>
        <v>253425.00000000003</v>
      </c>
      <c r="P67" s="299">
        <f t="shared" si="35"/>
        <v>335925</v>
      </c>
    </row>
    <row r="68" spans="1:16" ht="16.8" x14ac:dyDescent="0.3">
      <c r="A68" s="385">
        <v>2007</v>
      </c>
      <c r="B68" s="292">
        <f>'Input Model'!Q$4</f>
        <v>750</v>
      </c>
      <c r="C68" s="298">
        <f t="shared" ref="C68:P68" si="36">C40*$B68</f>
        <v>48000</v>
      </c>
      <c r="D68" s="298">
        <f t="shared" si="36"/>
        <v>65250</v>
      </c>
      <c r="E68" s="298">
        <f t="shared" si="36"/>
        <v>18000</v>
      </c>
      <c r="F68" s="298">
        <f t="shared" si="36"/>
        <v>6750</v>
      </c>
      <c r="G68" s="298">
        <f t="shared" si="36"/>
        <v>25500</v>
      </c>
      <c r="H68" s="298">
        <f t="shared" si="36"/>
        <v>6750</v>
      </c>
      <c r="I68" s="298">
        <f t="shared" si="36"/>
        <v>21750</v>
      </c>
      <c r="J68" s="298">
        <f t="shared" si="36"/>
        <v>27750</v>
      </c>
      <c r="K68" s="298">
        <f t="shared" si="36"/>
        <v>219750</v>
      </c>
      <c r="L68" s="298">
        <f t="shared" si="36"/>
        <v>31320</v>
      </c>
      <c r="M68" s="298">
        <f t="shared" si="36"/>
        <v>18750</v>
      </c>
      <c r="N68" s="298">
        <f t="shared" si="36"/>
        <v>111000</v>
      </c>
      <c r="O68" s="298">
        <f t="shared" si="36"/>
        <v>269820</v>
      </c>
      <c r="P68" s="299">
        <f t="shared" si="36"/>
        <v>362070</v>
      </c>
    </row>
    <row r="69" spans="1:16" ht="16.8" x14ac:dyDescent="0.3">
      <c r="A69" s="385">
        <v>2008</v>
      </c>
      <c r="B69" s="292">
        <f>'Input Model'!P$4</f>
        <v>750</v>
      </c>
      <c r="C69" s="298">
        <f t="shared" ref="C69:P69" si="37">C41*$B69</f>
        <v>55500</v>
      </c>
      <c r="D69" s="298">
        <f t="shared" si="37"/>
        <v>84000</v>
      </c>
      <c r="E69" s="298">
        <f t="shared" si="37"/>
        <v>18750</v>
      </c>
      <c r="F69" s="298">
        <f t="shared" si="37"/>
        <v>11250</v>
      </c>
      <c r="G69" s="298">
        <f t="shared" si="37"/>
        <v>27000</v>
      </c>
      <c r="H69" s="298">
        <f t="shared" si="37"/>
        <v>16500</v>
      </c>
      <c r="I69" s="298">
        <f t="shared" si="37"/>
        <v>21750</v>
      </c>
      <c r="J69" s="298">
        <f t="shared" si="37"/>
        <v>28679.999999999996</v>
      </c>
      <c r="K69" s="298">
        <f t="shared" si="37"/>
        <v>263430</v>
      </c>
      <c r="L69" s="298">
        <f t="shared" si="37"/>
        <v>35752.5</v>
      </c>
      <c r="M69" s="298">
        <f t="shared" si="37"/>
        <v>18750</v>
      </c>
      <c r="N69" s="298">
        <f t="shared" si="37"/>
        <v>132000</v>
      </c>
      <c r="O69" s="298">
        <f t="shared" si="37"/>
        <v>317932.5</v>
      </c>
      <c r="P69" s="299">
        <f t="shared" si="37"/>
        <v>431182.50000000006</v>
      </c>
    </row>
    <row r="70" spans="1:16" ht="16.8" x14ac:dyDescent="0.3">
      <c r="A70" s="385">
        <v>2009</v>
      </c>
      <c r="B70" s="292">
        <f>'Input Model'!O$4</f>
        <v>750</v>
      </c>
      <c r="C70" s="298">
        <f t="shared" ref="C70:P70" si="38">C42*$B70</f>
        <v>82500</v>
      </c>
      <c r="D70" s="298">
        <f t="shared" si="38"/>
        <v>135000</v>
      </c>
      <c r="E70" s="298">
        <f t="shared" si="38"/>
        <v>28500</v>
      </c>
      <c r="F70" s="298">
        <f t="shared" si="38"/>
        <v>17250</v>
      </c>
      <c r="G70" s="298">
        <f t="shared" si="38"/>
        <v>27000</v>
      </c>
      <c r="H70" s="298">
        <f t="shared" si="38"/>
        <v>19500</v>
      </c>
      <c r="I70" s="298">
        <f t="shared" si="38"/>
        <v>21750</v>
      </c>
      <c r="J70" s="298">
        <f t="shared" si="38"/>
        <v>32859.375</v>
      </c>
      <c r="K70" s="298">
        <f t="shared" si="38"/>
        <v>364359.375</v>
      </c>
      <c r="L70" s="298">
        <f t="shared" si="38"/>
        <v>37665</v>
      </c>
      <c r="M70" s="298">
        <f t="shared" si="38"/>
        <v>18750</v>
      </c>
      <c r="N70" s="298">
        <f t="shared" si="38"/>
        <v>137250</v>
      </c>
      <c r="O70" s="298">
        <f t="shared" si="38"/>
        <v>420774.375</v>
      </c>
      <c r="P70" s="299">
        <f t="shared" si="38"/>
        <v>539274.375</v>
      </c>
    </row>
    <row r="71" spans="1:16" ht="16.8" x14ac:dyDescent="0.3">
      <c r="A71" s="385">
        <v>2010</v>
      </c>
      <c r="B71" s="292">
        <f>'Input Model'!N$4</f>
        <v>750</v>
      </c>
      <c r="C71" s="298">
        <f t="shared" ref="C71:P71" si="39">C43*$B71</f>
        <v>75750</v>
      </c>
      <c r="D71" s="298">
        <f t="shared" si="39"/>
        <v>72000</v>
      </c>
      <c r="E71" s="298">
        <f t="shared" si="39"/>
        <v>18750</v>
      </c>
      <c r="F71" s="298">
        <f t="shared" si="39"/>
        <v>12750</v>
      </c>
      <c r="G71" s="298">
        <f t="shared" si="39"/>
        <v>27000</v>
      </c>
      <c r="H71" s="298">
        <f t="shared" si="39"/>
        <v>7500</v>
      </c>
      <c r="I71" s="298">
        <f t="shared" si="39"/>
        <v>21750</v>
      </c>
      <c r="J71" s="298">
        <f t="shared" si="39"/>
        <v>27483.749999999996</v>
      </c>
      <c r="K71" s="298">
        <f t="shared" si="39"/>
        <v>262983.75</v>
      </c>
      <c r="L71" s="298">
        <f t="shared" si="39"/>
        <v>45375</v>
      </c>
      <c r="M71" s="298">
        <f t="shared" si="39"/>
        <v>18750</v>
      </c>
      <c r="N71" s="298">
        <f t="shared" si="39"/>
        <v>138000</v>
      </c>
      <c r="O71" s="298">
        <f t="shared" si="39"/>
        <v>327108.75</v>
      </c>
      <c r="P71" s="299">
        <f t="shared" si="39"/>
        <v>446358.75</v>
      </c>
    </row>
    <row r="72" spans="1:16" ht="16.8" x14ac:dyDescent="0.3">
      <c r="A72" s="385">
        <v>2011</v>
      </c>
      <c r="B72" s="292">
        <f>'Input Model'!M$4</f>
        <v>750</v>
      </c>
      <c r="C72" s="298">
        <f t="shared" ref="C72:P72" si="40">C44*$B72</f>
        <v>73500</v>
      </c>
      <c r="D72" s="298">
        <f t="shared" si="40"/>
        <v>105000</v>
      </c>
      <c r="E72" s="298">
        <f t="shared" si="40"/>
        <v>18750</v>
      </c>
      <c r="F72" s="298">
        <f t="shared" si="40"/>
        <v>12750</v>
      </c>
      <c r="G72" s="298">
        <f t="shared" si="40"/>
        <v>33750</v>
      </c>
      <c r="H72" s="298">
        <f t="shared" si="40"/>
        <v>6000</v>
      </c>
      <c r="I72" s="298">
        <f t="shared" si="40"/>
        <v>21750</v>
      </c>
      <c r="J72" s="298">
        <f t="shared" si="40"/>
        <v>29156.25</v>
      </c>
      <c r="K72" s="298">
        <f t="shared" si="40"/>
        <v>300656.25</v>
      </c>
      <c r="L72" s="298">
        <f t="shared" si="40"/>
        <v>54270</v>
      </c>
      <c r="M72" s="298">
        <f t="shared" si="40"/>
        <v>18750</v>
      </c>
      <c r="N72" s="298">
        <f t="shared" si="40"/>
        <v>160500</v>
      </c>
      <c r="O72" s="298">
        <f t="shared" si="40"/>
        <v>373676.25</v>
      </c>
      <c r="P72" s="299">
        <f t="shared" si="40"/>
        <v>515426.25</v>
      </c>
    </row>
    <row r="73" spans="1:16" ht="16.8" x14ac:dyDescent="0.3">
      <c r="A73" s="385">
        <v>2012</v>
      </c>
      <c r="B73" s="292">
        <f>'Input Model'!L$4</f>
        <v>750</v>
      </c>
      <c r="C73" s="298">
        <f t="shared" ref="C73:P73" si="41">C45*$B73</f>
        <v>76500</v>
      </c>
      <c r="D73" s="298">
        <f t="shared" si="41"/>
        <v>118500</v>
      </c>
      <c r="E73" s="298">
        <f t="shared" si="41"/>
        <v>15000</v>
      </c>
      <c r="F73" s="298">
        <f t="shared" si="41"/>
        <v>17250</v>
      </c>
      <c r="G73" s="298">
        <f t="shared" si="41"/>
        <v>37500</v>
      </c>
      <c r="H73" s="298">
        <f t="shared" si="41"/>
        <v>6000</v>
      </c>
      <c r="I73" s="298">
        <f t="shared" si="41"/>
        <v>22500</v>
      </c>
      <c r="J73" s="298">
        <f t="shared" si="41"/>
        <v>28974.375000000007</v>
      </c>
      <c r="K73" s="298">
        <f t="shared" si="41"/>
        <v>322224.375</v>
      </c>
      <c r="L73" s="298">
        <f t="shared" si="41"/>
        <v>55890</v>
      </c>
      <c r="M73" s="298">
        <f t="shared" si="41"/>
        <v>18750</v>
      </c>
      <c r="N73" s="298">
        <f t="shared" si="41"/>
        <v>189000</v>
      </c>
      <c r="O73" s="298">
        <f t="shared" si="41"/>
        <v>396864.37499999994</v>
      </c>
      <c r="P73" s="299">
        <f t="shared" si="41"/>
        <v>567114.37499999988</v>
      </c>
    </row>
    <row r="74" spans="1:16" ht="16.8" x14ac:dyDescent="0.3">
      <c r="A74" s="385">
        <v>2013</v>
      </c>
      <c r="B74" s="292">
        <f>'Input Model'!K$4</f>
        <v>750</v>
      </c>
      <c r="C74" s="298">
        <f t="shared" ref="C74:P74" si="42">C46*$B74</f>
        <v>81750</v>
      </c>
      <c r="D74" s="298">
        <f t="shared" si="42"/>
        <v>105750</v>
      </c>
      <c r="E74" s="298">
        <f t="shared" si="42"/>
        <v>18750</v>
      </c>
      <c r="F74" s="298">
        <f t="shared" si="42"/>
        <v>18750</v>
      </c>
      <c r="G74" s="298">
        <f t="shared" si="42"/>
        <v>37500</v>
      </c>
      <c r="H74" s="298">
        <f t="shared" si="42"/>
        <v>12750</v>
      </c>
      <c r="I74" s="298">
        <f t="shared" si="42"/>
        <v>24000</v>
      </c>
      <c r="J74" s="298">
        <f t="shared" si="42"/>
        <v>28537.499999999996</v>
      </c>
      <c r="K74" s="298">
        <f t="shared" si="42"/>
        <v>327787.5</v>
      </c>
      <c r="L74" s="298">
        <f t="shared" si="42"/>
        <v>60161.999999999993</v>
      </c>
      <c r="M74" s="298">
        <f t="shared" si="42"/>
        <v>18750</v>
      </c>
      <c r="N74" s="298">
        <f t="shared" si="42"/>
        <v>202500</v>
      </c>
      <c r="O74" s="298">
        <f t="shared" si="42"/>
        <v>406699.5</v>
      </c>
      <c r="P74" s="299">
        <f t="shared" si="42"/>
        <v>590449.5</v>
      </c>
    </row>
    <row r="75" spans="1:16" ht="16.8" x14ac:dyDescent="0.3">
      <c r="A75" s="385">
        <v>2014</v>
      </c>
      <c r="B75" s="292">
        <f>'Input Model'!J$4</f>
        <v>750</v>
      </c>
      <c r="C75" s="298">
        <f t="shared" ref="C75:P75" si="43">C47*$B75</f>
        <v>85500</v>
      </c>
      <c r="D75" s="298">
        <f t="shared" si="43"/>
        <v>89250</v>
      </c>
      <c r="E75" s="298">
        <f t="shared" si="43"/>
        <v>15000</v>
      </c>
      <c r="F75" s="298">
        <f t="shared" si="43"/>
        <v>18750</v>
      </c>
      <c r="G75" s="298">
        <f t="shared" si="43"/>
        <v>38250</v>
      </c>
      <c r="H75" s="298">
        <f t="shared" si="43"/>
        <v>15000</v>
      </c>
      <c r="I75" s="298">
        <f t="shared" si="43"/>
        <v>25500</v>
      </c>
      <c r="J75" s="298">
        <f t="shared" si="43"/>
        <v>26356.875</v>
      </c>
      <c r="K75" s="298">
        <f t="shared" si="43"/>
        <v>313606.875</v>
      </c>
      <c r="L75" s="298">
        <f t="shared" si="43"/>
        <v>61560</v>
      </c>
      <c r="M75" s="298">
        <f t="shared" si="43"/>
        <v>18750</v>
      </c>
      <c r="N75" s="298">
        <f t="shared" si="43"/>
        <v>195000</v>
      </c>
      <c r="O75" s="298">
        <f t="shared" si="43"/>
        <v>393916.875</v>
      </c>
      <c r="P75" s="299">
        <f t="shared" si="43"/>
        <v>570166.875</v>
      </c>
    </row>
    <row r="76" spans="1:16" ht="16.8" x14ac:dyDescent="0.3">
      <c r="A76" s="385">
        <v>2015</v>
      </c>
      <c r="B76" s="292">
        <f>'Input Model'!I$4</f>
        <v>750</v>
      </c>
      <c r="C76" s="298">
        <f t="shared" ref="C76:P76" si="44">C48*$B76</f>
        <v>87000</v>
      </c>
      <c r="D76" s="298">
        <f t="shared" si="44"/>
        <v>95250</v>
      </c>
      <c r="E76" s="298">
        <f t="shared" si="44"/>
        <v>19500</v>
      </c>
      <c r="F76" s="298">
        <f t="shared" si="44"/>
        <v>15000</v>
      </c>
      <c r="G76" s="298">
        <f t="shared" si="44"/>
        <v>38250</v>
      </c>
      <c r="H76" s="298">
        <f t="shared" si="44"/>
        <v>11250</v>
      </c>
      <c r="I76" s="298">
        <f t="shared" si="44"/>
        <v>25500</v>
      </c>
      <c r="J76" s="298">
        <f t="shared" si="44"/>
        <v>27375</v>
      </c>
      <c r="K76" s="298">
        <f t="shared" si="44"/>
        <v>319125</v>
      </c>
      <c r="L76" s="298">
        <f t="shared" si="44"/>
        <v>62370</v>
      </c>
      <c r="M76" s="298">
        <f t="shared" si="44"/>
        <v>18750</v>
      </c>
      <c r="N76" s="298">
        <f t="shared" si="44"/>
        <v>184500</v>
      </c>
      <c r="O76" s="298">
        <f t="shared" si="44"/>
        <v>400245</v>
      </c>
      <c r="P76" s="299">
        <f t="shared" si="44"/>
        <v>565995</v>
      </c>
    </row>
    <row r="77" spans="1:16" ht="16.8" x14ac:dyDescent="0.3">
      <c r="A77" s="385">
        <v>2016</v>
      </c>
      <c r="B77" s="292">
        <f>'Input Model'!H$4</f>
        <v>750</v>
      </c>
      <c r="C77" s="298">
        <f t="shared" ref="C77:P77" si="45">C49*$B77</f>
        <v>83250</v>
      </c>
      <c r="D77" s="298">
        <f t="shared" si="45"/>
        <v>79500</v>
      </c>
      <c r="E77" s="298">
        <f t="shared" si="45"/>
        <v>28500</v>
      </c>
      <c r="F77" s="298">
        <f t="shared" si="45"/>
        <v>15000</v>
      </c>
      <c r="G77" s="298">
        <f t="shared" si="45"/>
        <v>39000</v>
      </c>
      <c r="H77" s="298">
        <f t="shared" si="45"/>
        <v>9750</v>
      </c>
      <c r="I77" s="298">
        <f t="shared" si="45"/>
        <v>25500</v>
      </c>
      <c r="J77" s="298">
        <f t="shared" si="45"/>
        <v>28045.5</v>
      </c>
      <c r="K77" s="298">
        <f t="shared" si="45"/>
        <v>308545.5</v>
      </c>
      <c r="L77" s="298">
        <f t="shared" si="45"/>
        <v>57723</v>
      </c>
      <c r="M77" s="298">
        <f t="shared" si="45"/>
        <v>18750</v>
      </c>
      <c r="N77" s="298">
        <f t="shared" si="45"/>
        <v>172500</v>
      </c>
      <c r="O77" s="298">
        <f t="shared" si="45"/>
        <v>385018.49999999994</v>
      </c>
      <c r="P77" s="299">
        <f t="shared" si="45"/>
        <v>538768.5</v>
      </c>
    </row>
    <row r="78" spans="1:16" ht="16.8" x14ac:dyDescent="0.3">
      <c r="A78" s="385">
        <v>2017</v>
      </c>
      <c r="B78" s="292">
        <v>750</v>
      </c>
      <c r="C78" s="298">
        <f t="shared" ref="C78:P78" si="46">C50*$B78</f>
        <v>77250</v>
      </c>
      <c r="D78" s="298">
        <f t="shared" si="46"/>
        <v>61500</v>
      </c>
      <c r="E78" s="298">
        <f t="shared" si="46"/>
        <v>28500</v>
      </c>
      <c r="F78" s="298">
        <f t="shared" si="46"/>
        <v>11250</v>
      </c>
      <c r="G78" s="298">
        <f t="shared" si="46"/>
        <v>39750</v>
      </c>
      <c r="H78" s="298">
        <f t="shared" si="46"/>
        <v>13500</v>
      </c>
      <c r="I78" s="298">
        <f t="shared" si="46"/>
        <v>25500</v>
      </c>
      <c r="J78" s="298">
        <f t="shared" si="46"/>
        <v>27806.250000000004</v>
      </c>
      <c r="K78" s="298">
        <f t="shared" si="46"/>
        <v>285056.25</v>
      </c>
      <c r="L78" s="298">
        <f t="shared" si="46"/>
        <v>57225</v>
      </c>
      <c r="M78" s="298">
        <f t="shared" si="46"/>
        <v>18750</v>
      </c>
      <c r="N78" s="298">
        <f t="shared" si="46"/>
        <v>164250</v>
      </c>
      <c r="O78" s="298">
        <f t="shared" si="46"/>
        <v>361031.25</v>
      </c>
      <c r="P78" s="299">
        <f t="shared" si="46"/>
        <v>506531.25</v>
      </c>
    </row>
    <row r="79" spans="1:16" ht="16.8" x14ac:dyDescent="0.3">
      <c r="A79" s="385">
        <v>2018</v>
      </c>
      <c r="B79" s="292">
        <v>750</v>
      </c>
      <c r="C79" s="298">
        <f t="shared" ref="C79:P79" si="47">C51*$B79</f>
        <v>73500</v>
      </c>
      <c r="D79" s="298">
        <f t="shared" si="47"/>
        <v>61500</v>
      </c>
      <c r="E79" s="298">
        <f t="shared" si="47"/>
        <v>24750</v>
      </c>
      <c r="F79" s="298">
        <f t="shared" si="47"/>
        <v>9000</v>
      </c>
      <c r="G79" s="298">
        <f t="shared" si="47"/>
        <v>41250</v>
      </c>
      <c r="H79" s="298">
        <f t="shared" si="47"/>
        <v>12000</v>
      </c>
      <c r="I79" s="298">
        <f t="shared" si="47"/>
        <v>27000</v>
      </c>
      <c r="J79" s="298">
        <f t="shared" si="47"/>
        <v>28192.500000000004</v>
      </c>
      <c r="K79" s="298">
        <f t="shared" si="47"/>
        <v>277192.5</v>
      </c>
      <c r="L79" s="298">
        <f t="shared" si="47"/>
        <v>56925.000000000007</v>
      </c>
      <c r="M79" s="298">
        <f t="shared" si="47"/>
        <v>18750</v>
      </c>
      <c r="N79" s="298">
        <f t="shared" si="47"/>
        <v>166500</v>
      </c>
      <c r="O79" s="298">
        <f t="shared" si="47"/>
        <v>352867.5</v>
      </c>
      <c r="P79" s="299">
        <f t="shared" si="47"/>
        <v>500617.5</v>
      </c>
    </row>
    <row r="80" spans="1:16" ht="16.8" x14ac:dyDescent="0.3">
      <c r="A80" s="385">
        <v>2019</v>
      </c>
      <c r="B80" s="292">
        <v>750</v>
      </c>
      <c r="C80" s="298">
        <f t="shared" ref="C80:P80" si="48">C52*$B80</f>
        <v>72000</v>
      </c>
      <c r="D80" s="298">
        <f t="shared" si="48"/>
        <v>76500</v>
      </c>
      <c r="E80" s="298">
        <f t="shared" si="48"/>
        <v>36000</v>
      </c>
      <c r="F80" s="298">
        <f t="shared" si="48"/>
        <v>10500</v>
      </c>
      <c r="G80" s="298">
        <f t="shared" si="48"/>
        <v>42000</v>
      </c>
      <c r="H80" s="298">
        <f t="shared" si="48"/>
        <v>13500</v>
      </c>
      <c r="I80" s="298">
        <f t="shared" si="48"/>
        <v>27000</v>
      </c>
      <c r="J80" s="298">
        <f t="shared" si="48"/>
        <v>30435</v>
      </c>
      <c r="K80" s="298">
        <f t="shared" si="48"/>
        <v>307935</v>
      </c>
      <c r="L80" s="298">
        <f t="shared" si="48"/>
        <v>56925.000000000007</v>
      </c>
      <c r="M80" s="298">
        <f t="shared" si="48"/>
        <v>19500</v>
      </c>
      <c r="N80" s="298">
        <f t="shared" si="48"/>
        <v>164250</v>
      </c>
      <c r="O80" s="298">
        <f t="shared" si="48"/>
        <v>384360</v>
      </c>
      <c r="P80" s="299">
        <f t="shared" si="48"/>
        <v>529110</v>
      </c>
    </row>
    <row r="81" spans="1:16" ht="16.8" x14ac:dyDescent="0.3">
      <c r="A81" s="385">
        <v>2020</v>
      </c>
      <c r="B81" s="292">
        <v>750</v>
      </c>
      <c r="C81" s="298">
        <f t="shared" ref="C81:P81" si="49">C53*$B81</f>
        <v>72750</v>
      </c>
      <c r="D81" s="298">
        <f t="shared" si="49"/>
        <v>75750</v>
      </c>
      <c r="E81" s="298">
        <f t="shared" si="49"/>
        <v>30000</v>
      </c>
      <c r="F81" s="298">
        <f t="shared" si="49"/>
        <v>10500</v>
      </c>
      <c r="G81" s="298">
        <f t="shared" si="49"/>
        <v>42750</v>
      </c>
      <c r="H81" s="298">
        <f t="shared" si="49"/>
        <v>9000</v>
      </c>
      <c r="I81" s="298">
        <f t="shared" si="49"/>
        <v>28500</v>
      </c>
      <c r="J81" s="298">
        <f t="shared" si="49"/>
        <v>29367.000000000004</v>
      </c>
      <c r="K81" s="298">
        <f t="shared" si="49"/>
        <v>298617</v>
      </c>
      <c r="L81" s="298">
        <f t="shared" si="49"/>
        <v>56699.999999999993</v>
      </c>
      <c r="M81" s="298">
        <f t="shared" si="49"/>
        <v>20250</v>
      </c>
      <c r="N81" s="298">
        <f t="shared" si="49"/>
        <v>166500</v>
      </c>
      <c r="O81" s="298">
        <f t="shared" si="49"/>
        <v>375567</v>
      </c>
      <c r="P81" s="299">
        <f t="shared" si="49"/>
        <v>521817</v>
      </c>
    </row>
    <row r="82" spans="1:16" ht="16.8" x14ac:dyDescent="0.3">
      <c r="A82" s="385">
        <v>2021</v>
      </c>
      <c r="B82" s="292">
        <v>750</v>
      </c>
      <c r="C82" s="298">
        <f t="shared" ref="C82:P82" si="50">C54*$B82</f>
        <v>73500</v>
      </c>
      <c r="D82" s="298">
        <f t="shared" si="50"/>
        <v>84750</v>
      </c>
      <c r="E82" s="298">
        <f t="shared" si="50"/>
        <v>30000</v>
      </c>
      <c r="F82" s="298">
        <f t="shared" si="50"/>
        <v>10500</v>
      </c>
      <c r="G82" s="298">
        <f t="shared" si="50"/>
        <v>43500</v>
      </c>
      <c r="H82" s="298">
        <f t="shared" si="50"/>
        <v>9750</v>
      </c>
      <c r="I82" s="298">
        <f t="shared" si="50"/>
        <v>29250</v>
      </c>
      <c r="J82" s="298">
        <f t="shared" si="50"/>
        <v>27675.000000000004</v>
      </c>
      <c r="K82" s="298">
        <f t="shared" si="50"/>
        <v>308925</v>
      </c>
      <c r="L82" s="298">
        <f t="shared" si="50"/>
        <v>61560</v>
      </c>
      <c r="M82" s="298">
        <f t="shared" si="50"/>
        <v>21000</v>
      </c>
      <c r="N82" s="298">
        <f t="shared" si="50"/>
        <v>174000</v>
      </c>
      <c r="O82" s="298">
        <f t="shared" si="50"/>
        <v>391485</v>
      </c>
      <c r="P82" s="299">
        <f t="shared" si="50"/>
        <v>544485</v>
      </c>
    </row>
    <row r="83" spans="1:16" ht="17.399999999999999" thickBot="1" x14ac:dyDescent="0.35">
      <c r="A83" s="386">
        <v>2022</v>
      </c>
      <c r="B83" s="295">
        <v>750</v>
      </c>
      <c r="C83" s="300">
        <f t="shared" ref="C83:P83" si="51">C55*$B83</f>
        <v>80250</v>
      </c>
      <c r="D83" s="300">
        <f t="shared" si="51"/>
        <v>159000</v>
      </c>
      <c r="E83" s="300">
        <f t="shared" si="51"/>
        <v>30000</v>
      </c>
      <c r="F83" s="300">
        <f t="shared" si="51"/>
        <v>12000</v>
      </c>
      <c r="G83" s="300">
        <f t="shared" si="51"/>
        <v>52500</v>
      </c>
      <c r="H83" s="300">
        <f t="shared" si="51"/>
        <v>13500</v>
      </c>
      <c r="I83" s="300">
        <f t="shared" si="51"/>
        <v>32250</v>
      </c>
      <c r="J83" s="300">
        <f t="shared" si="51"/>
        <v>36645</v>
      </c>
      <c r="K83" s="300">
        <f t="shared" si="51"/>
        <v>416145</v>
      </c>
      <c r="L83" s="300">
        <f t="shared" si="51"/>
        <v>68670</v>
      </c>
      <c r="M83" s="300">
        <f t="shared" si="51"/>
        <v>21750</v>
      </c>
      <c r="N83" s="300">
        <f t="shared" si="51"/>
        <v>192000</v>
      </c>
      <c r="O83" s="300">
        <f t="shared" si="51"/>
        <v>506565.00000000006</v>
      </c>
      <c r="P83" s="301">
        <f t="shared" si="51"/>
        <v>676815</v>
      </c>
    </row>
  </sheetData>
  <sheetProtection sheet="1" objects="1" scenarios="1"/>
  <pageMargins left="0.7" right="0.7" top="0.75" bottom="0.75" header="0.3" footer="0.3"/>
  <pageSetup scale="67" fitToHeight="2" orientation="landscape" r:id="rId1"/>
  <rowBreaks count="1" manualBreakCount="1">
    <brk id="56"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43"/>
    <pageSetUpPr autoPageBreaks="0"/>
  </sheetPr>
  <dimension ref="A1:Q27"/>
  <sheetViews>
    <sheetView showGridLines="0" zoomScale="70" zoomScaleNormal="70" workbookViewId="0"/>
  </sheetViews>
  <sheetFormatPr defaultColWidth="8.88671875" defaultRowHeight="13.2" x14ac:dyDescent="0.25"/>
  <cols>
    <col min="1" max="1" width="13.44140625" customWidth="1"/>
    <col min="2" max="2" width="20" bestFit="1" customWidth="1"/>
    <col min="3" max="7" width="13.44140625" customWidth="1"/>
    <col min="8" max="8" width="18.88671875" bestFit="1" customWidth="1"/>
    <col min="9" max="9" width="2.44140625" customWidth="1"/>
    <col min="10" max="10" width="13.44140625" customWidth="1"/>
    <col min="11" max="11" width="20" bestFit="1" customWidth="1"/>
    <col min="12" max="16" width="13.44140625" customWidth="1"/>
    <col min="17" max="17" width="18.88671875" bestFit="1" customWidth="1"/>
  </cols>
  <sheetData>
    <row r="1" spans="1:17" ht="21.6" thickBot="1" x14ac:dyDescent="0.45">
      <c r="A1" s="336" t="s">
        <v>206</v>
      </c>
      <c r="B1" s="339"/>
      <c r="C1" s="339"/>
      <c r="D1" s="339"/>
      <c r="E1" s="339"/>
      <c r="F1" s="339"/>
      <c r="G1" s="339"/>
      <c r="H1" s="340"/>
      <c r="J1" s="335" t="s">
        <v>207</v>
      </c>
      <c r="K1" s="333"/>
      <c r="L1" s="333"/>
      <c r="M1" s="333"/>
      <c r="N1" s="333"/>
      <c r="O1" s="333"/>
      <c r="P1" s="333"/>
      <c r="Q1" s="334"/>
    </row>
    <row r="2" spans="1:17" ht="16.8" x14ac:dyDescent="0.3">
      <c r="A2" s="190"/>
      <c r="B2" s="131"/>
      <c r="C2" s="131"/>
      <c r="D2" s="131"/>
      <c r="E2" s="131"/>
      <c r="F2" s="131"/>
      <c r="G2" s="131"/>
      <c r="H2" s="191"/>
      <c r="J2" s="314"/>
      <c r="K2" s="315"/>
      <c r="L2" s="315"/>
      <c r="M2" s="315"/>
      <c r="N2" s="315"/>
      <c r="O2" s="315"/>
      <c r="P2" s="315"/>
      <c r="Q2" s="316"/>
    </row>
    <row r="3" spans="1:17" ht="17.399999999999999" x14ac:dyDescent="0.35">
      <c r="A3" s="302" t="s">
        <v>33</v>
      </c>
      <c r="B3" s="303" t="s">
        <v>5</v>
      </c>
      <c r="C3" s="303" t="s">
        <v>85</v>
      </c>
      <c r="D3" s="303" t="s">
        <v>86</v>
      </c>
      <c r="E3" s="303" t="s">
        <v>87</v>
      </c>
      <c r="F3" s="303" t="s">
        <v>88</v>
      </c>
      <c r="G3" s="303" t="s">
        <v>89</v>
      </c>
      <c r="H3" s="304" t="s">
        <v>105</v>
      </c>
      <c r="J3" s="302" t="s">
        <v>33</v>
      </c>
      <c r="K3" s="303" t="s">
        <v>5</v>
      </c>
      <c r="L3" s="303" t="s">
        <v>85</v>
      </c>
      <c r="M3" s="303" t="s">
        <v>86</v>
      </c>
      <c r="N3" s="303" t="s">
        <v>87</v>
      </c>
      <c r="O3" s="303" t="s">
        <v>88</v>
      </c>
      <c r="P3" s="303" t="s">
        <v>89</v>
      </c>
      <c r="Q3" s="304" t="s">
        <v>105</v>
      </c>
    </row>
    <row r="4" spans="1:17" ht="17.399999999999999" x14ac:dyDescent="0.35">
      <c r="A4" s="305" t="s">
        <v>55</v>
      </c>
      <c r="B4" s="306" t="s">
        <v>90</v>
      </c>
      <c r="C4" s="306" t="s">
        <v>91</v>
      </c>
      <c r="D4" s="306" t="s">
        <v>91</v>
      </c>
      <c r="E4" s="306" t="s">
        <v>91</v>
      </c>
      <c r="F4" s="306" t="s">
        <v>92</v>
      </c>
      <c r="G4" s="306" t="s">
        <v>92</v>
      </c>
      <c r="H4" s="307" t="s">
        <v>220</v>
      </c>
      <c r="J4" s="305" t="s">
        <v>55</v>
      </c>
      <c r="K4" s="306" t="s">
        <v>90</v>
      </c>
      <c r="L4" s="306" t="s">
        <v>91</v>
      </c>
      <c r="M4" s="306" t="s">
        <v>91</v>
      </c>
      <c r="N4" s="306" t="s">
        <v>91</v>
      </c>
      <c r="O4" s="306" t="s">
        <v>92</v>
      </c>
      <c r="P4" s="306" t="s">
        <v>92</v>
      </c>
      <c r="Q4" s="307" t="s">
        <v>220</v>
      </c>
    </row>
    <row r="5" spans="1:17" ht="16.8" x14ac:dyDescent="0.3">
      <c r="A5" s="291">
        <v>2000</v>
      </c>
      <c r="B5" s="308">
        <v>1</v>
      </c>
      <c r="C5" s="308">
        <v>0.16</v>
      </c>
      <c r="D5" s="308">
        <v>0.27</v>
      </c>
      <c r="E5" s="308">
        <v>0.14000000000000001</v>
      </c>
      <c r="F5" s="308">
        <v>0.88</v>
      </c>
      <c r="G5" s="308">
        <v>0.56999999999999995</v>
      </c>
      <c r="H5" s="309">
        <v>120</v>
      </c>
      <c r="J5" s="291">
        <v>2000</v>
      </c>
      <c r="K5" s="329">
        <v>100</v>
      </c>
      <c r="L5" s="329">
        <v>100</v>
      </c>
      <c r="M5" s="329">
        <v>100</v>
      </c>
      <c r="N5" s="329">
        <v>100</v>
      </c>
      <c r="O5" s="329">
        <v>100</v>
      </c>
      <c r="P5" s="329">
        <v>100</v>
      </c>
      <c r="Q5" s="311">
        <v>100</v>
      </c>
    </row>
    <row r="6" spans="1:17" ht="16.8" x14ac:dyDescent="0.3">
      <c r="A6" s="291">
        <v>2001</v>
      </c>
      <c r="B6" s="308">
        <v>1</v>
      </c>
      <c r="C6" s="308">
        <v>0.21</v>
      </c>
      <c r="D6" s="308">
        <v>0.27</v>
      </c>
      <c r="E6" s="308">
        <v>0.14000000000000001</v>
      </c>
      <c r="F6" s="308">
        <v>1.1000000000000001</v>
      </c>
      <c r="G6" s="308">
        <v>1</v>
      </c>
      <c r="H6" s="309">
        <v>122</v>
      </c>
      <c r="J6" s="291">
        <v>2001</v>
      </c>
      <c r="K6" s="329">
        <f t="shared" ref="K6:K21" si="0">B6/B5*K5</f>
        <v>100</v>
      </c>
      <c r="L6" s="329">
        <f>C6/C5*L5</f>
        <v>131.25</v>
      </c>
      <c r="M6" s="329">
        <f t="shared" ref="M6:M23" si="1">D6/D5*M5</f>
        <v>100</v>
      </c>
      <c r="N6" s="329">
        <f t="shared" ref="N6:N23" si="2">E6/E5*N5</f>
        <v>100</v>
      </c>
      <c r="O6" s="329">
        <f t="shared" ref="O6:O23" si="3">F6/F5*O5</f>
        <v>125</v>
      </c>
      <c r="P6" s="329">
        <f t="shared" ref="P6:P23" si="4">G6/G5*P5</f>
        <v>175.43859649122808</v>
      </c>
      <c r="Q6" s="311">
        <f t="shared" ref="Q6:Q23" si="5">H6/H5*Q5</f>
        <v>101.66666666666666</v>
      </c>
    </row>
    <row r="7" spans="1:17" ht="16.8" x14ac:dyDescent="0.3">
      <c r="A7" s="291">
        <v>2002</v>
      </c>
      <c r="B7" s="308">
        <v>1</v>
      </c>
      <c r="C7" s="308">
        <v>0.21</v>
      </c>
      <c r="D7" s="308">
        <v>0.25</v>
      </c>
      <c r="E7" s="308">
        <v>0.13</v>
      </c>
      <c r="F7" s="308">
        <v>0.9</v>
      </c>
      <c r="G7" s="308">
        <v>0.85</v>
      </c>
      <c r="H7" s="309">
        <v>124</v>
      </c>
      <c r="J7" s="291">
        <v>2002</v>
      </c>
      <c r="K7" s="329">
        <f t="shared" si="0"/>
        <v>100</v>
      </c>
      <c r="L7" s="329">
        <f t="shared" ref="L7:L22" si="6">C7/C6*L6</f>
        <v>131.25</v>
      </c>
      <c r="M7" s="329">
        <f t="shared" si="1"/>
        <v>92.592592592592581</v>
      </c>
      <c r="N7" s="329">
        <f t="shared" si="2"/>
        <v>92.857142857142847</v>
      </c>
      <c r="O7" s="329">
        <f t="shared" si="3"/>
        <v>102.27272727272727</v>
      </c>
      <c r="P7" s="329">
        <f t="shared" si="4"/>
        <v>149.12280701754386</v>
      </c>
      <c r="Q7" s="311">
        <f t="shared" si="5"/>
        <v>103.33333333333333</v>
      </c>
    </row>
    <row r="8" spans="1:17" ht="16.8" x14ac:dyDescent="0.3">
      <c r="A8" s="291">
        <v>2003</v>
      </c>
      <c r="B8" s="308">
        <v>1.06</v>
      </c>
      <c r="C8" s="308">
        <v>0.2</v>
      </c>
      <c r="D8" s="308">
        <v>0.25</v>
      </c>
      <c r="E8" s="308">
        <v>0.12</v>
      </c>
      <c r="F8" s="308">
        <v>1.05</v>
      </c>
      <c r="G8" s="308">
        <v>0.85</v>
      </c>
      <c r="H8" s="309">
        <v>128</v>
      </c>
      <c r="J8" s="291">
        <v>2003</v>
      </c>
      <c r="K8" s="329">
        <f>B8/B7*K7</f>
        <v>106</v>
      </c>
      <c r="L8" s="329">
        <f>C8/C7*L7</f>
        <v>125.00000000000001</v>
      </c>
      <c r="M8" s="329">
        <f t="shared" si="1"/>
        <v>92.592592592592581</v>
      </c>
      <c r="N8" s="329">
        <f t="shared" si="2"/>
        <v>85.714285714285694</v>
      </c>
      <c r="O8" s="329">
        <f t="shared" si="3"/>
        <v>119.31818181818181</v>
      </c>
      <c r="P8" s="329">
        <f t="shared" si="4"/>
        <v>149.12280701754386</v>
      </c>
      <c r="Q8" s="311">
        <f t="shared" si="5"/>
        <v>106.66666666666666</v>
      </c>
    </row>
    <row r="9" spans="1:17" ht="16.8" x14ac:dyDescent="0.3">
      <c r="A9" s="291">
        <v>2004</v>
      </c>
      <c r="B9" s="308">
        <v>1</v>
      </c>
      <c r="C9" s="308">
        <v>0.25</v>
      </c>
      <c r="D9" s="308">
        <v>0.28000000000000003</v>
      </c>
      <c r="E9" s="308">
        <v>0.15</v>
      </c>
      <c r="F9" s="308">
        <v>1.1000000000000001</v>
      </c>
      <c r="G9" s="308">
        <v>1</v>
      </c>
      <c r="H9" s="309">
        <v>131</v>
      </c>
      <c r="J9" s="291">
        <v>2004</v>
      </c>
      <c r="K9" s="329">
        <f t="shared" si="0"/>
        <v>99.999999999999986</v>
      </c>
      <c r="L9" s="329">
        <f t="shared" si="6"/>
        <v>156.25000000000003</v>
      </c>
      <c r="M9" s="329">
        <f t="shared" si="1"/>
        <v>103.7037037037037</v>
      </c>
      <c r="N9" s="329">
        <f t="shared" si="2"/>
        <v>107.14285714285711</v>
      </c>
      <c r="O9" s="329">
        <f t="shared" si="3"/>
        <v>125</v>
      </c>
      <c r="P9" s="329">
        <f t="shared" si="4"/>
        <v>175.43859649122808</v>
      </c>
      <c r="Q9" s="311">
        <f t="shared" si="5"/>
        <v>109.16666666666666</v>
      </c>
    </row>
    <row r="10" spans="1:17" ht="16.8" x14ac:dyDescent="0.3">
      <c r="A10" s="291">
        <v>2005</v>
      </c>
      <c r="B10" s="308">
        <v>1.34</v>
      </c>
      <c r="C10" s="308">
        <v>0.3</v>
      </c>
      <c r="D10" s="308">
        <v>0.33</v>
      </c>
      <c r="E10" s="308">
        <v>0.18</v>
      </c>
      <c r="F10" s="308">
        <v>1.65</v>
      </c>
      <c r="G10" s="308">
        <v>1.1499999999999999</v>
      </c>
      <c r="H10" s="309">
        <v>135</v>
      </c>
      <c r="J10" s="291">
        <v>2005</v>
      </c>
      <c r="K10" s="329">
        <f t="shared" si="0"/>
        <v>134</v>
      </c>
      <c r="L10" s="329">
        <f>C10/C9*L9</f>
        <v>187.50000000000003</v>
      </c>
      <c r="M10" s="329">
        <f t="shared" si="1"/>
        <v>122.22222222222221</v>
      </c>
      <c r="N10" s="329">
        <f t="shared" si="2"/>
        <v>128.57142857142853</v>
      </c>
      <c r="O10" s="329">
        <f t="shared" si="3"/>
        <v>187.49999999999997</v>
      </c>
      <c r="P10" s="329">
        <f t="shared" si="4"/>
        <v>201.75438596491227</v>
      </c>
      <c r="Q10" s="311">
        <f t="shared" si="5"/>
        <v>112.5</v>
      </c>
    </row>
    <row r="11" spans="1:17" ht="16.8" x14ac:dyDescent="0.3">
      <c r="A11" s="291">
        <v>2006</v>
      </c>
      <c r="B11" s="308">
        <v>1.5</v>
      </c>
      <c r="C11" s="308">
        <v>0.35</v>
      </c>
      <c r="D11" s="308">
        <v>0.37</v>
      </c>
      <c r="E11" s="308">
        <v>0.23</v>
      </c>
      <c r="F11" s="308">
        <v>2.2000000000000002</v>
      </c>
      <c r="G11" s="308">
        <v>1.4</v>
      </c>
      <c r="H11" s="309">
        <v>137</v>
      </c>
      <c r="J11" s="291">
        <v>2006</v>
      </c>
      <c r="K11" s="329">
        <f t="shared" si="0"/>
        <v>150</v>
      </c>
      <c r="L11" s="329">
        <f t="shared" si="6"/>
        <v>218.75000000000006</v>
      </c>
      <c r="M11" s="329">
        <f t="shared" si="1"/>
        <v>137.03703703703701</v>
      </c>
      <c r="N11" s="329">
        <f t="shared" si="2"/>
        <v>164.28571428571425</v>
      </c>
      <c r="O11" s="329">
        <f t="shared" si="3"/>
        <v>250</v>
      </c>
      <c r="P11" s="329">
        <f t="shared" si="4"/>
        <v>245.61403508771932</v>
      </c>
      <c r="Q11" s="311">
        <f t="shared" si="5"/>
        <v>114.16666666666667</v>
      </c>
    </row>
    <row r="12" spans="1:17" ht="16.8" x14ac:dyDescent="0.3">
      <c r="A12" s="291">
        <v>2007</v>
      </c>
      <c r="B12" s="308">
        <v>1.821</v>
      </c>
      <c r="C12" s="308">
        <v>0.31</v>
      </c>
      <c r="D12" s="308">
        <v>0.37</v>
      </c>
      <c r="E12" s="308">
        <v>0.23</v>
      </c>
      <c r="F12" s="308">
        <v>2.0499999999999998</v>
      </c>
      <c r="G12" s="308">
        <v>1.45</v>
      </c>
      <c r="H12" s="309">
        <v>150</v>
      </c>
      <c r="J12" s="291">
        <v>2007</v>
      </c>
      <c r="K12" s="329">
        <f t="shared" si="0"/>
        <v>182.1</v>
      </c>
      <c r="L12" s="329">
        <f t="shared" si="6"/>
        <v>193.75000000000006</v>
      </c>
      <c r="M12" s="329">
        <f t="shared" si="1"/>
        <v>137.03703703703701</v>
      </c>
      <c r="N12" s="329">
        <f t="shared" si="2"/>
        <v>164.28571428571425</v>
      </c>
      <c r="O12" s="329">
        <f t="shared" si="3"/>
        <v>232.95454545454541</v>
      </c>
      <c r="P12" s="329">
        <f t="shared" si="4"/>
        <v>254.38596491228074</v>
      </c>
      <c r="Q12" s="311">
        <f t="shared" si="5"/>
        <v>125</v>
      </c>
    </row>
    <row r="13" spans="1:17" ht="16.8" x14ac:dyDescent="0.3">
      <c r="A13" s="291">
        <v>2008</v>
      </c>
      <c r="B13" s="308">
        <v>2.12</v>
      </c>
      <c r="C13" s="308">
        <v>0.46</v>
      </c>
      <c r="D13" s="308">
        <v>0.5</v>
      </c>
      <c r="E13" s="308">
        <v>0.27</v>
      </c>
      <c r="F13" s="308">
        <v>2.75</v>
      </c>
      <c r="G13" s="308">
        <v>1.75</v>
      </c>
      <c r="H13" s="309">
        <v>176</v>
      </c>
      <c r="J13" s="291">
        <v>2008</v>
      </c>
      <c r="K13" s="329">
        <f t="shared" si="0"/>
        <v>212</v>
      </c>
      <c r="L13" s="329">
        <f t="shared" si="6"/>
        <v>287.50000000000011</v>
      </c>
      <c r="M13" s="329">
        <f t="shared" si="1"/>
        <v>185.18518518518513</v>
      </c>
      <c r="N13" s="329">
        <f t="shared" si="2"/>
        <v>192.85714285714283</v>
      </c>
      <c r="O13" s="329">
        <f t="shared" si="3"/>
        <v>312.49999999999994</v>
      </c>
      <c r="P13" s="329">
        <f t="shared" si="4"/>
        <v>307.01754385964915</v>
      </c>
      <c r="Q13" s="311">
        <f t="shared" si="5"/>
        <v>146.66666666666666</v>
      </c>
    </row>
    <row r="14" spans="1:17" ht="16.8" x14ac:dyDescent="0.3">
      <c r="A14" s="291">
        <v>2009</v>
      </c>
      <c r="B14" s="308">
        <v>3.13</v>
      </c>
      <c r="C14" s="308">
        <v>0.68</v>
      </c>
      <c r="D14" s="308">
        <v>0.9</v>
      </c>
      <c r="E14" s="308">
        <v>0.72</v>
      </c>
      <c r="F14" s="308">
        <v>2.5</v>
      </c>
      <c r="G14" s="308">
        <v>1.9</v>
      </c>
      <c r="H14" s="309">
        <v>183</v>
      </c>
      <c r="J14" s="291">
        <v>2009</v>
      </c>
      <c r="K14" s="329">
        <f t="shared" si="0"/>
        <v>313</v>
      </c>
      <c r="L14" s="329">
        <f t="shared" si="6"/>
        <v>425.00000000000023</v>
      </c>
      <c r="M14" s="329">
        <f t="shared" si="1"/>
        <v>333.33333333333326</v>
      </c>
      <c r="N14" s="329">
        <f t="shared" si="2"/>
        <v>514.28571428571422</v>
      </c>
      <c r="O14" s="329">
        <f t="shared" si="3"/>
        <v>284.09090909090901</v>
      </c>
      <c r="P14" s="329">
        <f t="shared" si="4"/>
        <v>333.33333333333331</v>
      </c>
      <c r="Q14" s="311">
        <f t="shared" si="5"/>
        <v>152.5</v>
      </c>
    </row>
    <row r="15" spans="1:17" ht="16.8" x14ac:dyDescent="0.3">
      <c r="A15" s="291">
        <v>2010</v>
      </c>
      <c r="B15" s="308">
        <v>3.44</v>
      </c>
      <c r="C15" s="308">
        <v>0.33</v>
      </c>
      <c r="D15" s="308">
        <v>0.38</v>
      </c>
      <c r="E15" s="308">
        <v>0.43</v>
      </c>
      <c r="F15" s="308">
        <v>2.25</v>
      </c>
      <c r="G15" s="308">
        <v>1.7</v>
      </c>
      <c r="H15" s="309">
        <v>164</v>
      </c>
      <c r="J15" s="291">
        <v>2010</v>
      </c>
      <c r="K15" s="329">
        <f t="shared" si="0"/>
        <v>344</v>
      </c>
      <c r="L15" s="329">
        <f t="shared" si="6"/>
        <v>206.25000000000011</v>
      </c>
      <c r="M15" s="329">
        <f t="shared" si="1"/>
        <v>140.7407407407407</v>
      </c>
      <c r="N15" s="329">
        <f t="shared" si="2"/>
        <v>307.14285714285711</v>
      </c>
      <c r="O15" s="329">
        <f t="shared" si="3"/>
        <v>255.6818181818181</v>
      </c>
      <c r="P15" s="329">
        <f t="shared" si="4"/>
        <v>298.24561403508773</v>
      </c>
      <c r="Q15" s="311">
        <f t="shared" si="5"/>
        <v>136.66666666666666</v>
      </c>
    </row>
    <row r="16" spans="1:17" ht="16.8" x14ac:dyDescent="0.3">
      <c r="A16" s="291">
        <v>2011</v>
      </c>
      <c r="B16" s="308">
        <v>3.25</v>
      </c>
      <c r="C16" s="308">
        <v>0.51</v>
      </c>
      <c r="D16" s="308">
        <v>0.59</v>
      </c>
      <c r="E16" s="308">
        <v>0.47</v>
      </c>
      <c r="F16" s="308">
        <v>2.8</v>
      </c>
      <c r="G16" s="308">
        <v>2.4</v>
      </c>
      <c r="H16" s="309">
        <v>214</v>
      </c>
      <c r="J16" s="291">
        <v>2011</v>
      </c>
      <c r="K16" s="329">
        <f t="shared" si="0"/>
        <v>325</v>
      </c>
      <c r="L16" s="329">
        <f>C16/C15*L15</f>
        <v>318.75000000000017</v>
      </c>
      <c r="M16" s="329">
        <f t="shared" si="1"/>
        <v>218.51851851851845</v>
      </c>
      <c r="N16" s="329">
        <f t="shared" si="2"/>
        <v>335.71428571428567</v>
      </c>
      <c r="O16" s="329">
        <f t="shared" si="3"/>
        <v>318.18181818181807</v>
      </c>
      <c r="P16" s="329">
        <f t="shared" si="4"/>
        <v>421.0526315789474</v>
      </c>
      <c r="Q16" s="311">
        <f t="shared" si="5"/>
        <v>178.33333333333331</v>
      </c>
    </row>
    <row r="17" spans="1:17" ht="16.8" x14ac:dyDescent="0.3">
      <c r="A17" s="291">
        <v>2012</v>
      </c>
      <c r="B17" s="308">
        <v>3.4</v>
      </c>
      <c r="C17" s="308">
        <v>0.63</v>
      </c>
      <c r="D17" s="308">
        <v>0.64</v>
      </c>
      <c r="E17" s="308">
        <v>0.55000000000000004</v>
      </c>
      <c r="F17" s="308">
        <v>3.25</v>
      </c>
      <c r="G17" s="308">
        <v>1.6</v>
      </c>
      <c r="H17" s="309">
        <v>252</v>
      </c>
      <c r="J17" s="291">
        <v>2012</v>
      </c>
      <c r="K17" s="329">
        <f t="shared" si="0"/>
        <v>340</v>
      </c>
      <c r="L17" s="329">
        <f t="shared" si="6"/>
        <v>393.75000000000023</v>
      </c>
      <c r="M17" s="329">
        <f t="shared" si="1"/>
        <v>237.03703703703695</v>
      </c>
      <c r="N17" s="329">
        <f t="shared" si="2"/>
        <v>392.85714285714289</v>
      </c>
      <c r="O17" s="329">
        <f t="shared" si="3"/>
        <v>369.3181818181817</v>
      </c>
      <c r="P17" s="329">
        <f t="shared" si="4"/>
        <v>280.70175438596499</v>
      </c>
      <c r="Q17" s="311">
        <f t="shared" si="5"/>
        <v>209.99999999999997</v>
      </c>
    </row>
    <row r="18" spans="1:17" ht="16.8" x14ac:dyDescent="0.3">
      <c r="A18" s="291">
        <v>2013</v>
      </c>
      <c r="B18" s="308">
        <v>3.64</v>
      </c>
      <c r="C18" s="308">
        <v>0.57999999999999996</v>
      </c>
      <c r="D18" s="308">
        <v>0.48</v>
      </c>
      <c r="E18" s="308">
        <v>0.5</v>
      </c>
      <c r="F18" s="308">
        <v>3.25</v>
      </c>
      <c r="G18" s="308">
        <v>1.6</v>
      </c>
      <c r="H18" s="309">
        <v>270</v>
      </c>
      <c r="J18" s="291">
        <v>2013</v>
      </c>
      <c r="K18" s="329">
        <f t="shared" si="0"/>
        <v>364</v>
      </c>
      <c r="L18" s="329">
        <f t="shared" si="6"/>
        <v>362.50000000000017</v>
      </c>
      <c r="M18" s="329">
        <f t="shared" si="1"/>
        <v>177.77777777777771</v>
      </c>
      <c r="N18" s="329">
        <f t="shared" si="2"/>
        <v>357.14285714285717</v>
      </c>
      <c r="O18" s="329">
        <f t="shared" si="3"/>
        <v>369.3181818181817</v>
      </c>
      <c r="P18" s="329">
        <f t="shared" si="4"/>
        <v>280.70175438596499</v>
      </c>
      <c r="Q18" s="311">
        <f t="shared" si="5"/>
        <v>224.99999999999997</v>
      </c>
    </row>
    <row r="19" spans="1:17" ht="16.8" x14ac:dyDescent="0.3">
      <c r="A19" s="291">
        <v>2014</v>
      </c>
      <c r="B19" s="310">
        <v>3.78</v>
      </c>
      <c r="C19" s="310">
        <v>0.44</v>
      </c>
      <c r="D19" s="310">
        <v>0.43</v>
      </c>
      <c r="E19" s="310">
        <v>0.41</v>
      </c>
      <c r="F19" s="310">
        <v>3.15</v>
      </c>
      <c r="G19" s="310">
        <v>1.75</v>
      </c>
      <c r="H19" s="309">
        <v>260</v>
      </c>
      <c r="J19" s="291">
        <v>2014</v>
      </c>
      <c r="K19" s="329">
        <f t="shared" si="0"/>
        <v>377.99999999999994</v>
      </c>
      <c r="L19" s="329">
        <f t="shared" si="6"/>
        <v>275.00000000000017</v>
      </c>
      <c r="M19" s="329">
        <f t="shared" si="1"/>
        <v>159.25925925925921</v>
      </c>
      <c r="N19" s="329">
        <f t="shared" si="2"/>
        <v>292.85714285714283</v>
      </c>
      <c r="O19" s="329">
        <f t="shared" si="3"/>
        <v>357.95454545454533</v>
      </c>
      <c r="P19" s="329">
        <f t="shared" si="4"/>
        <v>307.01754385964921</v>
      </c>
      <c r="Q19" s="311">
        <f t="shared" si="5"/>
        <v>216.66666666666663</v>
      </c>
    </row>
    <row r="20" spans="1:17" ht="16.8" x14ac:dyDescent="0.3">
      <c r="A20" s="291">
        <v>2015</v>
      </c>
      <c r="B20" s="310">
        <v>3.86</v>
      </c>
      <c r="C20" s="310">
        <v>0.47</v>
      </c>
      <c r="D20" s="310">
        <v>0.48</v>
      </c>
      <c r="E20" s="310">
        <v>0.41</v>
      </c>
      <c r="F20" s="310">
        <v>2.7</v>
      </c>
      <c r="G20" s="310">
        <v>1.6</v>
      </c>
      <c r="H20" s="309">
        <v>246</v>
      </c>
      <c r="J20" s="291">
        <v>2015</v>
      </c>
      <c r="K20" s="329">
        <f t="shared" si="0"/>
        <v>385.99999999999994</v>
      </c>
      <c r="L20" s="329">
        <f t="shared" si="6"/>
        <v>293.75000000000017</v>
      </c>
      <c r="M20" s="329">
        <f t="shared" si="1"/>
        <v>177.77777777777771</v>
      </c>
      <c r="N20" s="329">
        <f t="shared" si="2"/>
        <v>292.85714285714283</v>
      </c>
      <c r="O20" s="329">
        <f t="shared" si="3"/>
        <v>306.81818181818176</v>
      </c>
      <c r="P20" s="329">
        <f t="shared" si="4"/>
        <v>280.70175438596499</v>
      </c>
      <c r="Q20" s="311">
        <f t="shared" si="5"/>
        <v>204.99999999999997</v>
      </c>
    </row>
    <row r="21" spans="1:17" s="127" customFormat="1" ht="16.8" x14ac:dyDescent="0.3">
      <c r="A21" s="291">
        <v>2016</v>
      </c>
      <c r="B21" s="310">
        <v>3.7</v>
      </c>
      <c r="C21" s="310">
        <v>0.4</v>
      </c>
      <c r="D21" s="310">
        <v>0.45</v>
      </c>
      <c r="E21" s="310">
        <v>0.35</v>
      </c>
      <c r="F21" s="310">
        <v>2</v>
      </c>
      <c r="G21" s="310">
        <v>1.1000000000000001</v>
      </c>
      <c r="H21" s="309">
        <v>230</v>
      </c>
      <c r="J21" s="291">
        <v>2016</v>
      </c>
      <c r="K21" s="329">
        <f t="shared" si="0"/>
        <v>370</v>
      </c>
      <c r="L21" s="329">
        <f t="shared" si="6"/>
        <v>250.00000000000017</v>
      </c>
      <c r="M21" s="329">
        <f t="shared" si="1"/>
        <v>166.66666666666663</v>
      </c>
      <c r="N21" s="329">
        <f t="shared" si="2"/>
        <v>249.99999999999997</v>
      </c>
      <c r="O21" s="329">
        <f t="shared" si="3"/>
        <v>227.27272727272722</v>
      </c>
      <c r="P21" s="329">
        <f t="shared" si="4"/>
        <v>192.98245614035093</v>
      </c>
      <c r="Q21" s="311">
        <f t="shared" si="5"/>
        <v>191.66666666666663</v>
      </c>
    </row>
    <row r="22" spans="1:17" s="144" customFormat="1" ht="16.8" x14ac:dyDescent="0.3">
      <c r="A22" s="291">
        <v>2017</v>
      </c>
      <c r="B22" s="310">
        <v>3.43</v>
      </c>
      <c r="C22" s="310">
        <v>0.31</v>
      </c>
      <c r="D22" s="310">
        <v>0.34</v>
      </c>
      <c r="E22" s="310">
        <v>0.25</v>
      </c>
      <c r="F22" s="310">
        <v>2.4900000000000002</v>
      </c>
      <c r="G22" s="310">
        <v>0.95</v>
      </c>
      <c r="H22" s="309">
        <v>219</v>
      </c>
      <c r="I22" s="13"/>
      <c r="J22" s="291">
        <v>2017</v>
      </c>
      <c r="K22" s="329">
        <f t="shared" ref="K22:K27" si="7">B22/B21*K21</f>
        <v>343</v>
      </c>
      <c r="L22" s="329">
        <f t="shared" si="6"/>
        <v>193.75000000000011</v>
      </c>
      <c r="M22" s="329">
        <f t="shared" si="1"/>
        <v>125.9259259259259</v>
      </c>
      <c r="N22" s="329">
        <f t="shared" si="2"/>
        <v>178.57142857142856</v>
      </c>
      <c r="O22" s="329">
        <f t="shared" si="3"/>
        <v>282.95454545454544</v>
      </c>
      <c r="P22" s="329">
        <f t="shared" si="4"/>
        <v>166.66666666666669</v>
      </c>
      <c r="Q22" s="311">
        <f t="shared" si="5"/>
        <v>182.49999999999997</v>
      </c>
    </row>
    <row r="23" spans="1:17" ht="16.8" x14ac:dyDescent="0.3">
      <c r="A23" s="291">
        <v>2018</v>
      </c>
      <c r="B23" s="310">
        <v>3.26</v>
      </c>
      <c r="C23" s="310">
        <v>0.3</v>
      </c>
      <c r="D23" s="310">
        <v>0.39</v>
      </c>
      <c r="E23" s="310">
        <v>0.27</v>
      </c>
      <c r="F23" s="310">
        <v>2.65</v>
      </c>
      <c r="G23" s="310">
        <v>1.5</v>
      </c>
      <c r="H23" s="311">
        <v>222</v>
      </c>
      <c r="I23" s="149"/>
      <c r="J23" s="291">
        <v>2018</v>
      </c>
      <c r="K23" s="329">
        <f t="shared" si="7"/>
        <v>325.99999999999994</v>
      </c>
      <c r="L23" s="329">
        <f>C23/C22*L22</f>
        <v>187.50000000000009</v>
      </c>
      <c r="M23" s="329">
        <f t="shared" si="1"/>
        <v>144.4444444444444</v>
      </c>
      <c r="N23" s="329">
        <f t="shared" si="2"/>
        <v>192.85714285714286</v>
      </c>
      <c r="O23" s="329">
        <f t="shared" si="3"/>
        <v>301.13636363636357</v>
      </c>
      <c r="P23" s="329">
        <f t="shared" si="4"/>
        <v>263.15789473684214</v>
      </c>
      <c r="Q23" s="311">
        <f t="shared" si="5"/>
        <v>184.99999999999997</v>
      </c>
    </row>
    <row r="24" spans="1:17" ht="16.8" x14ac:dyDescent="0.3">
      <c r="A24" s="291">
        <v>2019</v>
      </c>
      <c r="B24" s="310">
        <v>3.2</v>
      </c>
      <c r="C24" s="310">
        <v>0.38</v>
      </c>
      <c r="D24" s="310">
        <v>0.42</v>
      </c>
      <c r="E24" s="310">
        <v>0.31</v>
      </c>
      <c r="F24" s="310">
        <v>2.48</v>
      </c>
      <c r="G24" s="310">
        <v>1.38</v>
      </c>
      <c r="H24" s="311">
        <v>219</v>
      </c>
      <c r="I24" s="55"/>
      <c r="J24" s="291">
        <v>2019</v>
      </c>
      <c r="K24" s="329">
        <f t="shared" si="7"/>
        <v>320</v>
      </c>
      <c r="L24" s="329">
        <f>C24/C23*L23</f>
        <v>237.50000000000014</v>
      </c>
      <c r="M24" s="329">
        <f t="shared" ref="M24:Q25" si="8">D24/D23*M23</f>
        <v>155.55555555555551</v>
      </c>
      <c r="N24" s="329">
        <f t="shared" si="8"/>
        <v>221.42857142857144</v>
      </c>
      <c r="O24" s="329">
        <f t="shared" si="8"/>
        <v>281.81818181818176</v>
      </c>
      <c r="P24" s="329">
        <f t="shared" si="8"/>
        <v>242.10526315789474</v>
      </c>
      <c r="Q24" s="311">
        <f t="shared" si="8"/>
        <v>182.49999999999997</v>
      </c>
    </row>
    <row r="25" spans="1:17" s="144" customFormat="1" ht="16.8" x14ac:dyDescent="0.3">
      <c r="A25" s="291">
        <v>2020</v>
      </c>
      <c r="B25" s="310">
        <v>3.22</v>
      </c>
      <c r="C25" s="310">
        <v>0.34</v>
      </c>
      <c r="D25" s="310">
        <v>0.34</v>
      </c>
      <c r="E25" s="310">
        <v>0.31</v>
      </c>
      <c r="F25" s="310">
        <v>2.5299999999999998</v>
      </c>
      <c r="G25" s="310">
        <v>1.1200000000000001</v>
      </c>
      <c r="H25" s="311">
        <v>222</v>
      </c>
      <c r="I25" s="55"/>
      <c r="J25" s="291">
        <v>2020</v>
      </c>
      <c r="K25" s="329">
        <f t="shared" si="7"/>
        <v>322</v>
      </c>
      <c r="L25" s="329">
        <f>C25/C24*L24</f>
        <v>212.50000000000014</v>
      </c>
      <c r="M25" s="329">
        <f t="shared" si="8"/>
        <v>125.92592592592591</v>
      </c>
      <c r="N25" s="329">
        <f t="shared" si="8"/>
        <v>221.42857142857144</v>
      </c>
      <c r="O25" s="329">
        <f t="shared" si="8"/>
        <v>287.49999999999989</v>
      </c>
      <c r="P25" s="329">
        <f t="shared" si="8"/>
        <v>196.49122807017548</v>
      </c>
      <c r="Q25" s="311">
        <f t="shared" si="8"/>
        <v>184.99999999999997</v>
      </c>
    </row>
    <row r="26" spans="1:17" s="144" customFormat="1" ht="16.8" x14ac:dyDescent="0.3">
      <c r="A26" s="291">
        <v>2021</v>
      </c>
      <c r="B26" s="310">
        <v>3.27</v>
      </c>
      <c r="C26" s="310">
        <v>0.34</v>
      </c>
      <c r="D26" s="310">
        <v>0.39</v>
      </c>
      <c r="E26" s="310">
        <v>0.3</v>
      </c>
      <c r="F26" s="310">
        <v>2.02</v>
      </c>
      <c r="G26" s="310">
        <v>1.3</v>
      </c>
      <c r="H26" s="311">
        <v>232</v>
      </c>
      <c r="I26" s="55"/>
      <c r="J26" s="291">
        <v>2021</v>
      </c>
      <c r="K26" s="329">
        <f t="shared" si="7"/>
        <v>327</v>
      </c>
      <c r="L26" s="329">
        <f>C26/C25*L25</f>
        <v>212.50000000000014</v>
      </c>
      <c r="M26" s="329">
        <f t="shared" ref="M26" si="9">D26/D25*M25</f>
        <v>144.44444444444443</v>
      </c>
      <c r="N26" s="329">
        <f t="shared" ref="N26" si="10">E26/E25*N25</f>
        <v>214.28571428571428</v>
      </c>
      <c r="O26" s="329">
        <f t="shared" ref="O26" si="11">F26/F25*O25</f>
        <v>229.54545454545448</v>
      </c>
      <c r="P26" s="329">
        <f t="shared" ref="P26" si="12">G26/G25*P25</f>
        <v>228.07017543859652</v>
      </c>
      <c r="Q26" s="311">
        <f>H26/H25*Q25</f>
        <v>193.33333333333331</v>
      </c>
    </row>
    <row r="27" spans="1:17" s="144" customFormat="1" ht="17.399999999999999" thickBot="1" x14ac:dyDescent="0.35">
      <c r="A27" s="294">
        <v>2022</v>
      </c>
      <c r="B27" s="312">
        <v>3.56</v>
      </c>
      <c r="C27" s="312">
        <v>1</v>
      </c>
      <c r="D27" s="312">
        <v>0.62</v>
      </c>
      <c r="E27" s="312">
        <v>0.56000000000000005</v>
      </c>
      <c r="F27" s="312">
        <v>4</v>
      </c>
      <c r="G27" s="312">
        <v>2.1</v>
      </c>
      <c r="H27" s="313">
        <v>256</v>
      </c>
      <c r="I27" s="55"/>
      <c r="J27" s="294">
        <v>2022</v>
      </c>
      <c r="K27" s="330">
        <f t="shared" si="7"/>
        <v>356</v>
      </c>
      <c r="L27" s="330">
        <f>C27/C26*L26</f>
        <v>625.00000000000034</v>
      </c>
      <c r="M27" s="330">
        <f t="shared" ref="M27" si="13">D27/D26*M26</f>
        <v>229.62962962962959</v>
      </c>
      <c r="N27" s="330">
        <f t="shared" ref="N27" si="14">E27/E26*N26</f>
        <v>400.00000000000006</v>
      </c>
      <c r="O27" s="330">
        <f t="shared" ref="O27" si="15">F27/F26*O26</f>
        <v>454.54545454545439</v>
      </c>
      <c r="P27" s="330">
        <f t="shared" ref="P27" si="16">G27/G26*P26</f>
        <v>368.42105263157902</v>
      </c>
      <c r="Q27" s="313">
        <f t="shared" ref="Q27" si="17">H27/H26*Q26</f>
        <v>213.33333333333331</v>
      </c>
    </row>
  </sheetData>
  <sheetProtection sheet="1" objects="1" scenarios="1"/>
  <pageMargins left="0.7" right="0.7" top="0.75" bottom="0.75" header="0.3" footer="0.3"/>
  <pageSetup fitToWidth="2" orientation="landscape" r:id="rId1"/>
  <colBreaks count="1" manualBreakCount="1">
    <brk id="9" max="1048575" man="1"/>
  </col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43"/>
    <pageSetUpPr autoPageBreaks="0" fitToPage="1"/>
  </sheetPr>
  <dimension ref="A1:AR287"/>
  <sheetViews>
    <sheetView showGridLines="0" zoomScale="90" zoomScaleNormal="90" workbookViewId="0">
      <pane xSplit="3" ySplit="5" topLeftCell="D262" activePane="bottomRight" state="frozen"/>
      <selection activeCell="H237" sqref="H237"/>
      <selection pane="topRight" activeCell="H237" sqref="H237"/>
      <selection pane="bottomLeft" activeCell="H237" sqref="H237"/>
      <selection pane="bottomRight" activeCell="B281" sqref="B281"/>
    </sheetView>
  </sheetViews>
  <sheetFormatPr defaultColWidth="8.88671875" defaultRowHeight="13.2" x14ac:dyDescent="0.25"/>
  <cols>
    <col min="1" max="1" width="7.44140625" customWidth="1"/>
    <col min="2" max="2" width="12.44140625" customWidth="1"/>
    <col min="3" max="3" width="11" customWidth="1"/>
    <col min="4" max="4" width="8.44140625" customWidth="1"/>
    <col min="5" max="5" width="14.33203125" bestFit="1" customWidth="1"/>
    <col min="6" max="7" width="8.44140625" customWidth="1"/>
    <col min="8" max="8" width="9.44140625" customWidth="1"/>
    <col min="9" max="14" width="8.44140625" customWidth="1"/>
    <col min="15" max="15" width="7.44140625" customWidth="1"/>
    <col min="16" max="16" width="8.44140625" customWidth="1"/>
    <col min="17" max="17" width="14.33203125" bestFit="1" customWidth="1"/>
    <col min="18" max="19" width="8.44140625" customWidth="1"/>
    <col min="20" max="20" width="9.44140625" customWidth="1"/>
    <col min="21" max="26" width="8.44140625" customWidth="1"/>
    <col min="27" max="27" width="7.44140625" customWidth="1"/>
    <col min="28" max="28" width="11.109375" customWidth="1"/>
    <col min="29" max="29" width="14.33203125" bestFit="1" customWidth="1"/>
    <col min="30" max="38" width="11.109375" customWidth="1"/>
    <col min="39" max="39" width="3.33203125" style="46" bestFit="1" customWidth="1"/>
    <col min="41" max="44" width="8.88671875" style="144"/>
  </cols>
  <sheetData>
    <row r="1" spans="1:44" s="132" customFormat="1" ht="40.65" customHeight="1" thickBot="1" x14ac:dyDescent="0.45">
      <c r="A1" s="377" t="s">
        <v>129</v>
      </c>
      <c r="B1" s="378"/>
      <c r="C1" s="378"/>
      <c r="D1" s="378"/>
      <c r="E1" s="378"/>
      <c r="F1" s="378"/>
      <c r="G1" s="378"/>
      <c r="H1" s="378"/>
      <c r="I1" s="378"/>
      <c r="J1" s="378"/>
      <c r="K1" s="378"/>
      <c r="L1" s="378"/>
      <c r="M1" s="378"/>
      <c r="N1" s="378"/>
      <c r="O1" s="378"/>
      <c r="P1" s="378"/>
      <c r="Q1" s="378"/>
      <c r="R1" s="378"/>
      <c r="S1" s="378"/>
      <c r="T1" s="378"/>
      <c r="U1" s="378"/>
      <c r="V1" s="378"/>
      <c r="W1" s="378"/>
      <c r="X1" s="378"/>
      <c r="Y1" s="378"/>
      <c r="Z1" s="378"/>
      <c r="AA1" s="378"/>
      <c r="AB1" s="378"/>
      <c r="AC1" s="378"/>
      <c r="AD1" s="378"/>
      <c r="AE1" s="378"/>
      <c r="AF1" s="378"/>
      <c r="AG1" s="378"/>
      <c r="AH1" s="378"/>
      <c r="AI1" s="378"/>
      <c r="AJ1" s="378"/>
      <c r="AK1" s="378"/>
      <c r="AL1" s="378"/>
      <c r="AM1" s="46"/>
      <c r="AO1" s="144"/>
      <c r="AP1" s="144"/>
      <c r="AQ1" s="144"/>
      <c r="AR1" s="144"/>
    </row>
    <row r="2" spans="1:44" ht="15.6" x14ac:dyDescent="0.3">
      <c r="A2" s="26"/>
      <c r="B2" s="27"/>
      <c r="C2" s="133"/>
      <c r="D2" s="429" t="s">
        <v>9</v>
      </c>
      <c r="E2" s="379"/>
      <c r="F2" s="379"/>
      <c r="G2" s="379"/>
      <c r="H2" s="379"/>
      <c r="I2" s="379"/>
      <c r="J2" s="379"/>
      <c r="K2" s="379"/>
      <c r="L2" s="379"/>
      <c r="M2" s="379"/>
      <c r="N2" s="380"/>
      <c r="O2" s="121"/>
      <c r="P2" s="428" t="s">
        <v>3</v>
      </c>
      <c r="Q2" s="379"/>
      <c r="R2" s="379"/>
      <c r="S2" s="379"/>
      <c r="T2" s="379"/>
      <c r="U2" s="379"/>
      <c r="V2" s="379"/>
      <c r="W2" s="379"/>
      <c r="X2" s="379"/>
      <c r="Y2" s="379"/>
      <c r="Z2" s="380"/>
      <c r="AA2" s="42"/>
      <c r="AB2" s="427" t="s">
        <v>51</v>
      </c>
      <c r="AC2" s="379"/>
      <c r="AD2" s="379"/>
      <c r="AE2" s="379"/>
      <c r="AF2" s="379"/>
      <c r="AG2" s="379"/>
      <c r="AH2" s="379"/>
      <c r="AI2" s="379"/>
      <c r="AJ2" s="379"/>
      <c r="AK2" s="379"/>
      <c r="AL2" s="380"/>
      <c r="AM2" s="317"/>
    </row>
    <row r="3" spans="1:44" ht="13.8" x14ac:dyDescent="0.25">
      <c r="A3" s="19"/>
      <c r="B3" s="430" t="s">
        <v>33</v>
      </c>
      <c r="C3" s="134"/>
      <c r="D3" s="174" t="s">
        <v>53</v>
      </c>
      <c r="E3" s="175"/>
      <c r="F3" s="175"/>
      <c r="G3" s="175"/>
      <c r="H3" s="176"/>
      <c r="I3" s="425" t="s">
        <v>52</v>
      </c>
      <c r="J3" s="168"/>
      <c r="K3" s="169"/>
      <c r="L3" s="424" t="s">
        <v>123</v>
      </c>
      <c r="M3" s="179"/>
      <c r="N3" s="179"/>
      <c r="O3" s="122"/>
      <c r="P3" s="181" t="s">
        <v>53</v>
      </c>
      <c r="Q3" s="170"/>
      <c r="R3" s="170"/>
      <c r="S3" s="170"/>
      <c r="T3" s="171"/>
      <c r="U3" s="425" t="s">
        <v>52</v>
      </c>
      <c r="V3" s="170"/>
      <c r="W3" s="171"/>
      <c r="X3" s="424" t="s">
        <v>123</v>
      </c>
      <c r="Y3" s="179"/>
      <c r="Z3" s="179"/>
      <c r="AA3" s="43"/>
      <c r="AB3" s="426" t="s">
        <v>53</v>
      </c>
      <c r="AC3" s="172"/>
      <c r="AD3" s="172"/>
      <c r="AE3" s="172"/>
      <c r="AF3" s="173"/>
      <c r="AG3" s="177" t="s">
        <v>52</v>
      </c>
      <c r="AH3" s="172"/>
      <c r="AI3" s="173"/>
      <c r="AJ3" s="178" t="s">
        <v>123</v>
      </c>
      <c r="AK3" s="180"/>
      <c r="AL3" s="182"/>
    </row>
    <row r="4" spans="1:44" ht="39" customHeight="1" x14ac:dyDescent="0.25">
      <c r="A4" s="36" t="s">
        <v>33</v>
      </c>
      <c r="B4" s="30" t="s">
        <v>41</v>
      </c>
      <c r="C4" s="134" t="s">
        <v>0</v>
      </c>
      <c r="D4" s="29" t="s">
        <v>33</v>
      </c>
      <c r="E4" s="419" t="s">
        <v>235</v>
      </c>
      <c r="F4" s="18" t="s">
        <v>2</v>
      </c>
      <c r="G4" s="420" t="s">
        <v>236</v>
      </c>
      <c r="H4" s="18" t="s">
        <v>39</v>
      </c>
      <c r="I4" s="34" t="s">
        <v>36</v>
      </c>
      <c r="J4" s="18" t="s">
        <v>2</v>
      </c>
      <c r="K4" s="47" t="s">
        <v>43</v>
      </c>
      <c r="L4" s="34" t="s">
        <v>36</v>
      </c>
      <c r="M4" s="25" t="s">
        <v>2</v>
      </c>
      <c r="N4" s="48" t="s">
        <v>43</v>
      </c>
      <c r="O4" s="44" t="s">
        <v>0</v>
      </c>
      <c r="P4" s="29" t="s">
        <v>33</v>
      </c>
      <c r="Q4" s="419" t="s">
        <v>235</v>
      </c>
      <c r="R4" s="18" t="s">
        <v>2</v>
      </c>
      <c r="S4" s="420" t="s">
        <v>236</v>
      </c>
      <c r="T4" s="18" t="s">
        <v>39</v>
      </c>
      <c r="U4" s="34" t="s">
        <v>36</v>
      </c>
      <c r="V4" s="25" t="s">
        <v>2</v>
      </c>
      <c r="W4" s="48" t="s">
        <v>43</v>
      </c>
      <c r="X4" s="34" t="s">
        <v>36</v>
      </c>
      <c r="Y4" s="25" t="s">
        <v>2</v>
      </c>
      <c r="Z4" s="48" t="s">
        <v>43</v>
      </c>
      <c r="AA4" s="44" t="s">
        <v>0</v>
      </c>
      <c r="AB4" s="318" t="s">
        <v>33</v>
      </c>
      <c r="AC4" s="419" t="s">
        <v>235</v>
      </c>
      <c r="AD4" s="25" t="s">
        <v>2</v>
      </c>
      <c r="AE4" s="420" t="s">
        <v>236</v>
      </c>
      <c r="AF4" s="18" t="s">
        <v>39</v>
      </c>
      <c r="AG4" s="34" t="s">
        <v>36</v>
      </c>
      <c r="AH4" s="25" t="s">
        <v>2</v>
      </c>
      <c r="AI4" s="48" t="s">
        <v>43</v>
      </c>
      <c r="AJ4" s="34" t="s">
        <v>36</v>
      </c>
      <c r="AK4" s="25" t="s">
        <v>2</v>
      </c>
      <c r="AL4" s="49" t="s">
        <v>43</v>
      </c>
    </row>
    <row r="5" spans="1:44" x14ac:dyDescent="0.25">
      <c r="A5" s="20" t="s">
        <v>55</v>
      </c>
      <c r="B5" s="142" t="s">
        <v>174</v>
      </c>
      <c r="C5" s="135" t="s">
        <v>40</v>
      </c>
      <c r="D5" s="29" t="s">
        <v>46</v>
      </c>
      <c r="E5" s="18" t="s">
        <v>227</v>
      </c>
      <c r="F5" s="18" t="s">
        <v>47</v>
      </c>
      <c r="G5" s="18" t="s">
        <v>226</v>
      </c>
      <c r="H5" s="18" t="s">
        <v>226</v>
      </c>
      <c r="I5" s="35" t="s">
        <v>42</v>
      </c>
      <c r="J5" s="18" t="s">
        <v>42</v>
      </c>
      <c r="K5" s="47" t="s">
        <v>44</v>
      </c>
      <c r="L5" s="35" t="s">
        <v>42</v>
      </c>
      <c r="M5" s="18" t="s">
        <v>42</v>
      </c>
      <c r="N5" s="47" t="s">
        <v>44</v>
      </c>
      <c r="O5" s="44" t="s">
        <v>34</v>
      </c>
      <c r="P5" s="29" t="s">
        <v>46</v>
      </c>
      <c r="Q5" s="18" t="s">
        <v>227</v>
      </c>
      <c r="R5" s="18" t="s">
        <v>47</v>
      </c>
      <c r="S5" s="18" t="s">
        <v>226</v>
      </c>
      <c r="T5" s="18" t="s">
        <v>226</v>
      </c>
      <c r="U5" s="35" t="s">
        <v>42</v>
      </c>
      <c r="V5" s="18" t="s">
        <v>42</v>
      </c>
      <c r="W5" s="47" t="s">
        <v>44</v>
      </c>
      <c r="X5" s="35" t="s">
        <v>42</v>
      </c>
      <c r="Y5" s="18" t="s">
        <v>42</v>
      </c>
      <c r="Z5" s="47" t="s">
        <v>44</v>
      </c>
      <c r="AA5" s="44" t="s">
        <v>38</v>
      </c>
      <c r="AB5" s="189" t="s">
        <v>46</v>
      </c>
      <c r="AC5" s="18" t="s">
        <v>227</v>
      </c>
      <c r="AD5" s="18" t="s">
        <v>47</v>
      </c>
      <c r="AE5" s="18" t="s">
        <v>226</v>
      </c>
      <c r="AF5" s="18" t="s">
        <v>226</v>
      </c>
      <c r="AG5" s="35" t="s">
        <v>42</v>
      </c>
      <c r="AH5" s="18" t="s">
        <v>42</v>
      </c>
      <c r="AI5" s="47" t="s">
        <v>44</v>
      </c>
      <c r="AJ5" s="35" t="s">
        <v>42</v>
      </c>
      <c r="AK5" s="18" t="s">
        <v>42</v>
      </c>
      <c r="AL5" s="319" t="s">
        <v>44</v>
      </c>
    </row>
    <row r="6" spans="1:44" x14ac:dyDescent="0.25">
      <c r="A6" s="21">
        <v>2000</v>
      </c>
      <c r="B6" s="143" t="s">
        <v>122</v>
      </c>
      <c r="C6" s="136">
        <v>1.46</v>
      </c>
      <c r="D6" s="72">
        <f t="shared" ref="D6:D37" si="0">C6</f>
        <v>1.46</v>
      </c>
      <c r="E6" s="73">
        <f t="shared" ref="E6:E17" si="1">Q6/O$6</f>
        <v>0.39513888888888887</v>
      </c>
      <c r="F6" s="73">
        <f t="shared" ref="F6:F69" si="2">SUM(D6:E6)</f>
        <v>1.8551388888888889</v>
      </c>
      <c r="G6" s="73">
        <f t="shared" ref="G6:G17" si="3">S6/O$6</f>
        <v>1.4295833333333334</v>
      </c>
      <c r="H6" s="74">
        <f t="shared" ref="H6:H17" si="4">T6/O$6</f>
        <v>0.25187500000000002</v>
      </c>
      <c r="I6" s="75">
        <f t="shared" ref="I6:I17" si="5">U6/O$6</f>
        <v>0.1736111111111111</v>
      </c>
      <c r="J6" s="74">
        <f t="shared" ref="J6:J69" si="6">SUM(G6:I6)</f>
        <v>1.8550694444444447</v>
      </c>
      <c r="K6" s="71">
        <f t="shared" ref="K6:K69" si="7">F6-J6</f>
        <v>6.9444444444233255E-5</v>
      </c>
      <c r="L6" s="76">
        <f t="shared" ref="L6:L17" si="8">X6/O$6</f>
        <v>0.83333333333333337</v>
      </c>
      <c r="M6" s="74">
        <f>G6+H6+L6</f>
        <v>2.514791666666667</v>
      </c>
      <c r="N6" s="71">
        <f t="shared" ref="N6:N69" si="9">F6-M6</f>
        <v>-0.65965277777777809</v>
      </c>
      <c r="O6" s="123">
        <f>'Input Model'!X$10</f>
        <v>144</v>
      </c>
      <c r="P6" s="77">
        <f t="shared" ref="P6:P17" si="10">C6*O$6</f>
        <v>210.24</v>
      </c>
      <c r="Q6" s="77">
        <f>'Input Model'!X$19</f>
        <v>56.9</v>
      </c>
      <c r="R6" s="77">
        <f t="shared" ref="R6:R69" si="11">SUM(P6:Q6)</f>
        <v>267.14</v>
      </c>
      <c r="S6" s="77">
        <f>'Input Model'!X$36</f>
        <v>205.86</v>
      </c>
      <c r="T6" s="77">
        <f>'Input Model'!X$44</f>
        <v>36.270000000000003</v>
      </c>
      <c r="U6" s="78">
        <f>'Input Model'!X$55</f>
        <v>25</v>
      </c>
      <c r="V6" s="77">
        <f t="shared" ref="V6:V69" si="12">SUM(S6:U6)</f>
        <v>267.13</v>
      </c>
      <c r="W6" s="79">
        <f t="shared" ref="W6:W69" si="13">R6-V6</f>
        <v>9.9999999999909051E-3</v>
      </c>
      <c r="X6" s="78">
        <f>'Input Model'!X$64</f>
        <v>120</v>
      </c>
      <c r="Y6" s="77">
        <f>S6+T6+X6</f>
        <v>362.13</v>
      </c>
      <c r="Z6" s="79">
        <f>R6-Y6</f>
        <v>-94.990000000000009</v>
      </c>
      <c r="AA6" s="80">
        <f>'Input Model'!X$4</f>
        <v>750</v>
      </c>
      <c r="AB6" s="320">
        <f t="shared" ref="AB6:AB69" si="14">P6*AA6</f>
        <v>157680</v>
      </c>
      <c r="AC6" s="81">
        <f t="shared" ref="AC6:AC69" si="15">Q6*AA6</f>
        <v>42675</v>
      </c>
      <c r="AD6" s="81">
        <f t="shared" ref="AD6:AD69" si="16">SUM(AB6:AC6)</f>
        <v>200355</v>
      </c>
      <c r="AE6" s="81">
        <f t="shared" ref="AE6:AE69" si="17">S6*AA6</f>
        <v>154395</v>
      </c>
      <c r="AF6" s="81">
        <f t="shared" ref="AF6:AF69" si="18">T6*AA6</f>
        <v>27202.500000000004</v>
      </c>
      <c r="AG6" s="82">
        <f t="shared" ref="AG6:AG69" si="19">U6*AA6</f>
        <v>18750</v>
      </c>
      <c r="AH6" s="81">
        <f t="shared" ref="AH6:AH69" si="20">SUM(AE6:AG6)</f>
        <v>200347.5</v>
      </c>
      <c r="AI6" s="79">
        <f t="shared" ref="AI6:AI69" si="21">AD6-AH6</f>
        <v>7.5</v>
      </c>
      <c r="AJ6" s="84">
        <f t="shared" ref="AJ6:AJ69" si="22">X6*AA6</f>
        <v>90000</v>
      </c>
      <c r="AK6" s="141">
        <f>AE6+AF6+AJ6</f>
        <v>271597.5</v>
      </c>
      <c r="AL6" s="155">
        <f t="shared" ref="AL6:AL69" si="23">AD6-AK6</f>
        <v>-71242.5</v>
      </c>
      <c r="AM6" s="46">
        <v>1</v>
      </c>
    </row>
    <row r="7" spans="1:44" x14ac:dyDescent="0.25">
      <c r="A7" s="22" t="s">
        <v>4</v>
      </c>
      <c r="B7" s="37" t="s">
        <v>17</v>
      </c>
      <c r="C7" s="136">
        <v>1.66</v>
      </c>
      <c r="D7" s="72">
        <f t="shared" si="0"/>
        <v>1.66</v>
      </c>
      <c r="E7" s="73">
        <f t="shared" si="1"/>
        <v>0.39513888888888887</v>
      </c>
      <c r="F7" s="73">
        <f t="shared" si="2"/>
        <v>2.0551388888888886</v>
      </c>
      <c r="G7" s="73">
        <f t="shared" si="3"/>
        <v>1.4295833333333334</v>
      </c>
      <c r="H7" s="74">
        <f t="shared" si="4"/>
        <v>0.25187500000000002</v>
      </c>
      <c r="I7" s="75">
        <f t="shared" si="5"/>
        <v>0.1736111111111111</v>
      </c>
      <c r="J7" s="74">
        <f t="shared" si="6"/>
        <v>1.8550694444444447</v>
      </c>
      <c r="K7" s="71">
        <f t="shared" si="7"/>
        <v>0.20006944444444397</v>
      </c>
      <c r="L7" s="76">
        <f t="shared" si="8"/>
        <v>0.83333333333333337</v>
      </c>
      <c r="M7" s="74">
        <f t="shared" ref="M7:M70" si="24">G7+H7+L7</f>
        <v>2.514791666666667</v>
      </c>
      <c r="N7" s="71">
        <f t="shared" si="9"/>
        <v>-0.45965277777777835</v>
      </c>
      <c r="O7" s="123">
        <f>'Input Model'!X$10</f>
        <v>144</v>
      </c>
      <c r="P7" s="77">
        <f t="shared" si="10"/>
        <v>239.04</v>
      </c>
      <c r="Q7" s="77">
        <f>'Input Model'!X$19</f>
        <v>56.9</v>
      </c>
      <c r="R7" s="77">
        <f t="shared" si="11"/>
        <v>295.94</v>
      </c>
      <c r="S7" s="77">
        <f>'Input Model'!X$36</f>
        <v>205.86</v>
      </c>
      <c r="T7" s="77">
        <f>'Input Model'!X$44</f>
        <v>36.270000000000003</v>
      </c>
      <c r="U7" s="78">
        <f>'Input Model'!X$55</f>
        <v>25</v>
      </c>
      <c r="V7" s="77">
        <f t="shared" si="12"/>
        <v>267.13</v>
      </c>
      <c r="W7" s="79">
        <f t="shared" si="13"/>
        <v>28.810000000000002</v>
      </c>
      <c r="X7" s="78">
        <f>'Input Model'!X$64</f>
        <v>120</v>
      </c>
      <c r="Y7" s="77">
        <f t="shared" ref="Y7:Y70" si="25">S7+T7+X7</f>
        <v>362.13</v>
      </c>
      <c r="Z7" s="79">
        <f>R7-Y7</f>
        <v>-66.19</v>
      </c>
      <c r="AA7" s="80">
        <f>'Input Model'!X$4</f>
        <v>750</v>
      </c>
      <c r="AB7" s="320">
        <f t="shared" si="14"/>
        <v>179280</v>
      </c>
      <c r="AC7" s="81">
        <f t="shared" si="15"/>
        <v>42675</v>
      </c>
      <c r="AD7" s="81">
        <f t="shared" si="16"/>
        <v>221955</v>
      </c>
      <c r="AE7" s="81">
        <f t="shared" si="17"/>
        <v>154395</v>
      </c>
      <c r="AF7" s="81">
        <f t="shared" si="18"/>
        <v>27202.500000000004</v>
      </c>
      <c r="AG7" s="82">
        <f t="shared" si="19"/>
        <v>18750</v>
      </c>
      <c r="AH7" s="81">
        <f t="shared" si="20"/>
        <v>200347.5</v>
      </c>
      <c r="AI7" s="79">
        <f t="shared" si="21"/>
        <v>21607.5</v>
      </c>
      <c r="AJ7" s="84">
        <f t="shared" si="22"/>
        <v>90000</v>
      </c>
      <c r="AK7" s="141">
        <f t="shared" ref="AK7:AK70" si="26">AE7+AF7+AJ7</f>
        <v>271597.5</v>
      </c>
      <c r="AL7" s="155">
        <f t="shared" si="23"/>
        <v>-49642.5</v>
      </c>
      <c r="AM7" s="46">
        <v>2</v>
      </c>
    </row>
    <row r="8" spans="1:44" x14ac:dyDescent="0.25">
      <c r="A8" s="22" t="s">
        <v>4</v>
      </c>
      <c r="B8" s="37" t="s">
        <v>18</v>
      </c>
      <c r="C8" s="136">
        <v>1.83</v>
      </c>
      <c r="D8" s="72">
        <f t="shared" si="0"/>
        <v>1.83</v>
      </c>
      <c r="E8" s="73">
        <f t="shared" si="1"/>
        <v>0.39513888888888887</v>
      </c>
      <c r="F8" s="73">
        <f t="shared" si="2"/>
        <v>2.225138888888889</v>
      </c>
      <c r="G8" s="73">
        <f t="shared" si="3"/>
        <v>1.4295833333333334</v>
      </c>
      <c r="H8" s="74">
        <f t="shared" si="4"/>
        <v>0.25187500000000002</v>
      </c>
      <c r="I8" s="75">
        <f t="shared" si="5"/>
        <v>0.1736111111111111</v>
      </c>
      <c r="J8" s="74">
        <f t="shared" si="6"/>
        <v>1.8550694444444447</v>
      </c>
      <c r="K8" s="71">
        <f t="shared" si="7"/>
        <v>0.37006944444444434</v>
      </c>
      <c r="L8" s="76">
        <f t="shared" si="8"/>
        <v>0.83333333333333337</v>
      </c>
      <c r="M8" s="74">
        <f t="shared" si="24"/>
        <v>2.514791666666667</v>
      </c>
      <c r="N8" s="71">
        <f t="shared" si="9"/>
        <v>-0.28965277777777798</v>
      </c>
      <c r="O8" s="123">
        <f>'Input Model'!X$10</f>
        <v>144</v>
      </c>
      <c r="P8" s="77">
        <f t="shared" si="10"/>
        <v>263.52</v>
      </c>
      <c r="Q8" s="77">
        <f>'Input Model'!X$19</f>
        <v>56.9</v>
      </c>
      <c r="R8" s="77">
        <f t="shared" si="11"/>
        <v>320.41999999999996</v>
      </c>
      <c r="S8" s="77">
        <f>'Input Model'!X$36</f>
        <v>205.86</v>
      </c>
      <c r="T8" s="77">
        <f>'Input Model'!X$44</f>
        <v>36.270000000000003</v>
      </c>
      <c r="U8" s="78">
        <f>'Input Model'!X$55</f>
        <v>25</v>
      </c>
      <c r="V8" s="77">
        <f t="shared" si="12"/>
        <v>267.13</v>
      </c>
      <c r="W8" s="79">
        <f t="shared" si="13"/>
        <v>53.289999999999964</v>
      </c>
      <c r="X8" s="78">
        <f>'Input Model'!X$64</f>
        <v>120</v>
      </c>
      <c r="Y8" s="77">
        <f t="shared" si="25"/>
        <v>362.13</v>
      </c>
      <c r="Z8" s="79">
        <f t="shared" ref="Z8:Z70" si="27">R8-Y8</f>
        <v>-41.710000000000036</v>
      </c>
      <c r="AA8" s="80">
        <f>'Input Model'!X$4</f>
        <v>750</v>
      </c>
      <c r="AB8" s="320">
        <f t="shared" si="14"/>
        <v>197640</v>
      </c>
      <c r="AC8" s="81">
        <f t="shared" si="15"/>
        <v>42675</v>
      </c>
      <c r="AD8" s="81">
        <f t="shared" si="16"/>
        <v>240315</v>
      </c>
      <c r="AE8" s="81">
        <f t="shared" si="17"/>
        <v>154395</v>
      </c>
      <c r="AF8" s="81">
        <f t="shared" si="18"/>
        <v>27202.500000000004</v>
      </c>
      <c r="AG8" s="82">
        <f t="shared" si="19"/>
        <v>18750</v>
      </c>
      <c r="AH8" s="81">
        <f t="shared" si="20"/>
        <v>200347.5</v>
      </c>
      <c r="AI8" s="79">
        <f t="shared" si="21"/>
        <v>39967.5</v>
      </c>
      <c r="AJ8" s="84">
        <f t="shared" si="22"/>
        <v>90000</v>
      </c>
      <c r="AK8" s="141">
        <f t="shared" si="26"/>
        <v>271597.5</v>
      </c>
      <c r="AL8" s="155">
        <f t="shared" si="23"/>
        <v>-31282.5</v>
      </c>
      <c r="AM8" s="46">
        <v>3</v>
      </c>
    </row>
    <row r="9" spans="1:44" x14ac:dyDescent="0.25">
      <c r="A9" s="22" t="s">
        <v>4</v>
      </c>
      <c r="B9" s="37" t="s">
        <v>19</v>
      </c>
      <c r="C9" s="136">
        <v>1.89</v>
      </c>
      <c r="D9" s="72">
        <f t="shared" si="0"/>
        <v>1.89</v>
      </c>
      <c r="E9" s="73">
        <f t="shared" si="1"/>
        <v>0.39513888888888887</v>
      </c>
      <c r="F9" s="73">
        <f t="shared" si="2"/>
        <v>2.2851388888888886</v>
      </c>
      <c r="G9" s="73">
        <f t="shared" si="3"/>
        <v>1.4295833333333334</v>
      </c>
      <c r="H9" s="74">
        <f t="shared" si="4"/>
        <v>0.25187500000000002</v>
      </c>
      <c r="I9" s="75">
        <f t="shared" si="5"/>
        <v>0.1736111111111111</v>
      </c>
      <c r="J9" s="74">
        <f t="shared" si="6"/>
        <v>1.8550694444444447</v>
      </c>
      <c r="K9" s="71">
        <f t="shared" si="7"/>
        <v>0.43006944444444395</v>
      </c>
      <c r="L9" s="76">
        <f t="shared" si="8"/>
        <v>0.83333333333333337</v>
      </c>
      <c r="M9" s="74">
        <f t="shared" si="24"/>
        <v>2.514791666666667</v>
      </c>
      <c r="N9" s="71">
        <f t="shared" si="9"/>
        <v>-0.22965277777777837</v>
      </c>
      <c r="O9" s="123">
        <f>'Input Model'!X$10</f>
        <v>144</v>
      </c>
      <c r="P9" s="77">
        <f t="shared" si="10"/>
        <v>272.15999999999997</v>
      </c>
      <c r="Q9" s="77">
        <f>'Input Model'!X$19</f>
        <v>56.9</v>
      </c>
      <c r="R9" s="77">
        <f t="shared" si="11"/>
        <v>329.05999999999995</v>
      </c>
      <c r="S9" s="77">
        <f>'Input Model'!X$36</f>
        <v>205.86</v>
      </c>
      <c r="T9" s="77">
        <f>'Input Model'!X$44</f>
        <v>36.270000000000003</v>
      </c>
      <c r="U9" s="78">
        <f>'Input Model'!X$55</f>
        <v>25</v>
      </c>
      <c r="V9" s="77">
        <f t="shared" si="12"/>
        <v>267.13</v>
      </c>
      <c r="W9" s="79">
        <f t="shared" si="13"/>
        <v>61.92999999999995</v>
      </c>
      <c r="X9" s="78">
        <f>'Input Model'!X$64</f>
        <v>120</v>
      </c>
      <c r="Y9" s="77">
        <f t="shared" si="25"/>
        <v>362.13</v>
      </c>
      <c r="Z9" s="79">
        <f t="shared" si="27"/>
        <v>-33.07000000000005</v>
      </c>
      <c r="AA9" s="80">
        <f>'Input Model'!X$4</f>
        <v>750</v>
      </c>
      <c r="AB9" s="320">
        <f t="shared" si="14"/>
        <v>204119.99999999997</v>
      </c>
      <c r="AC9" s="81">
        <f t="shared" si="15"/>
        <v>42675</v>
      </c>
      <c r="AD9" s="81">
        <f t="shared" si="16"/>
        <v>246794.99999999997</v>
      </c>
      <c r="AE9" s="81">
        <f t="shared" si="17"/>
        <v>154395</v>
      </c>
      <c r="AF9" s="81">
        <f t="shared" si="18"/>
        <v>27202.500000000004</v>
      </c>
      <c r="AG9" s="82">
        <f t="shared" si="19"/>
        <v>18750</v>
      </c>
      <c r="AH9" s="81">
        <f t="shared" si="20"/>
        <v>200347.5</v>
      </c>
      <c r="AI9" s="79">
        <f t="shared" si="21"/>
        <v>46447.499999999971</v>
      </c>
      <c r="AJ9" s="84">
        <f t="shared" si="22"/>
        <v>90000</v>
      </c>
      <c r="AK9" s="141">
        <f t="shared" si="26"/>
        <v>271597.5</v>
      </c>
      <c r="AL9" s="155">
        <f t="shared" si="23"/>
        <v>-24802.500000000029</v>
      </c>
      <c r="AM9" s="46">
        <v>4</v>
      </c>
    </row>
    <row r="10" spans="1:44" x14ac:dyDescent="0.25">
      <c r="A10" s="22" t="s">
        <v>4</v>
      </c>
      <c r="B10" s="145" t="s">
        <v>132</v>
      </c>
      <c r="C10" s="136">
        <v>1.86</v>
      </c>
      <c r="D10" s="72">
        <f t="shared" si="0"/>
        <v>1.86</v>
      </c>
      <c r="E10" s="73">
        <f t="shared" si="1"/>
        <v>0.39513888888888887</v>
      </c>
      <c r="F10" s="73">
        <f t="shared" si="2"/>
        <v>2.2551388888888888</v>
      </c>
      <c r="G10" s="73">
        <f t="shared" si="3"/>
        <v>1.4295833333333334</v>
      </c>
      <c r="H10" s="74">
        <f t="shared" si="4"/>
        <v>0.25187500000000002</v>
      </c>
      <c r="I10" s="75">
        <f t="shared" si="5"/>
        <v>0.1736111111111111</v>
      </c>
      <c r="J10" s="74">
        <f t="shared" si="6"/>
        <v>1.8550694444444447</v>
      </c>
      <c r="K10" s="71">
        <f t="shared" si="7"/>
        <v>0.40006944444444414</v>
      </c>
      <c r="L10" s="76">
        <f t="shared" si="8"/>
        <v>0.83333333333333337</v>
      </c>
      <c r="M10" s="74">
        <f t="shared" si="24"/>
        <v>2.514791666666667</v>
      </c>
      <c r="N10" s="71">
        <f t="shared" si="9"/>
        <v>-0.25965277777777818</v>
      </c>
      <c r="O10" s="123">
        <f>'Input Model'!X$10</f>
        <v>144</v>
      </c>
      <c r="P10" s="77">
        <f t="shared" si="10"/>
        <v>267.84000000000003</v>
      </c>
      <c r="Q10" s="77">
        <f>'Input Model'!X$19</f>
        <v>56.9</v>
      </c>
      <c r="R10" s="77">
        <f t="shared" si="11"/>
        <v>324.74</v>
      </c>
      <c r="S10" s="77">
        <f>'Input Model'!X$36</f>
        <v>205.86</v>
      </c>
      <c r="T10" s="77">
        <f>'Input Model'!X$44</f>
        <v>36.270000000000003</v>
      </c>
      <c r="U10" s="78">
        <f>'Input Model'!X$55</f>
        <v>25</v>
      </c>
      <c r="V10" s="77">
        <f t="shared" si="12"/>
        <v>267.13</v>
      </c>
      <c r="W10" s="79">
        <f t="shared" si="13"/>
        <v>57.610000000000014</v>
      </c>
      <c r="X10" s="78">
        <f>'Input Model'!X$64</f>
        <v>120</v>
      </c>
      <c r="Y10" s="77">
        <f t="shared" si="25"/>
        <v>362.13</v>
      </c>
      <c r="Z10" s="79">
        <f t="shared" si="27"/>
        <v>-37.389999999999986</v>
      </c>
      <c r="AA10" s="80">
        <f>'Input Model'!X$4</f>
        <v>750</v>
      </c>
      <c r="AB10" s="320">
        <f t="shared" si="14"/>
        <v>200880.00000000003</v>
      </c>
      <c r="AC10" s="81">
        <f t="shared" si="15"/>
        <v>42675</v>
      </c>
      <c r="AD10" s="81">
        <f t="shared" si="16"/>
        <v>243555.00000000003</v>
      </c>
      <c r="AE10" s="81">
        <f t="shared" si="17"/>
        <v>154395</v>
      </c>
      <c r="AF10" s="81">
        <f t="shared" si="18"/>
        <v>27202.500000000004</v>
      </c>
      <c r="AG10" s="82">
        <f t="shared" si="19"/>
        <v>18750</v>
      </c>
      <c r="AH10" s="81">
        <f t="shared" si="20"/>
        <v>200347.5</v>
      </c>
      <c r="AI10" s="79">
        <f t="shared" si="21"/>
        <v>43207.500000000029</v>
      </c>
      <c r="AJ10" s="84">
        <f t="shared" si="22"/>
        <v>90000</v>
      </c>
      <c r="AK10" s="141">
        <f t="shared" si="26"/>
        <v>271597.5</v>
      </c>
      <c r="AL10" s="155">
        <f t="shared" si="23"/>
        <v>-28042.499999999971</v>
      </c>
      <c r="AM10" s="46">
        <v>5</v>
      </c>
    </row>
    <row r="11" spans="1:44" x14ac:dyDescent="0.25">
      <c r="A11" s="22" t="s">
        <v>4</v>
      </c>
      <c r="B11" s="37" t="s">
        <v>20</v>
      </c>
      <c r="C11" s="136">
        <v>1.87</v>
      </c>
      <c r="D11" s="72">
        <f t="shared" si="0"/>
        <v>1.87</v>
      </c>
      <c r="E11" s="73">
        <f t="shared" si="1"/>
        <v>0.39513888888888887</v>
      </c>
      <c r="F11" s="73">
        <f t="shared" si="2"/>
        <v>2.265138888888889</v>
      </c>
      <c r="G11" s="73">
        <f t="shared" si="3"/>
        <v>1.4295833333333334</v>
      </c>
      <c r="H11" s="74">
        <f t="shared" si="4"/>
        <v>0.25187500000000002</v>
      </c>
      <c r="I11" s="75">
        <f t="shared" si="5"/>
        <v>0.1736111111111111</v>
      </c>
      <c r="J11" s="74">
        <f t="shared" si="6"/>
        <v>1.8550694444444447</v>
      </c>
      <c r="K11" s="71">
        <f t="shared" si="7"/>
        <v>0.41006944444444438</v>
      </c>
      <c r="L11" s="76">
        <f t="shared" si="8"/>
        <v>0.83333333333333337</v>
      </c>
      <c r="M11" s="74">
        <f t="shared" si="24"/>
        <v>2.514791666666667</v>
      </c>
      <c r="N11" s="71">
        <f t="shared" si="9"/>
        <v>-0.24965277777777795</v>
      </c>
      <c r="O11" s="123">
        <f>'Input Model'!X$10</f>
        <v>144</v>
      </c>
      <c r="P11" s="77">
        <f t="shared" si="10"/>
        <v>269.28000000000003</v>
      </c>
      <c r="Q11" s="77">
        <f>'Input Model'!X$19</f>
        <v>56.9</v>
      </c>
      <c r="R11" s="77">
        <f t="shared" si="11"/>
        <v>326.18</v>
      </c>
      <c r="S11" s="77">
        <f>'Input Model'!X$36</f>
        <v>205.86</v>
      </c>
      <c r="T11" s="77">
        <f>'Input Model'!X$44</f>
        <v>36.270000000000003</v>
      </c>
      <c r="U11" s="78">
        <f>'Input Model'!X$55</f>
        <v>25</v>
      </c>
      <c r="V11" s="77">
        <f t="shared" si="12"/>
        <v>267.13</v>
      </c>
      <c r="W11" s="79">
        <f t="shared" si="13"/>
        <v>59.050000000000011</v>
      </c>
      <c r="X11" s="78">
        <f>'Input Model'!X$64</f>
        <v>120</v>
      </c>
      <c r="Y11" s="77">
        <f t="shared" si="25"/>
        <v>362.13</v>
      </c>
      <c r="Z11" s="79">
        <f t="shared" si="27"/>
        <v>-35.949999999999989</v>
      </c>
      <c r="AA11" s="80">
        <f>'Input Model'!X$4</f>
        <v>750</v>
      </c>
      <c r="AB11" s="320">
        <f t="shared" si="14"/>
        <v>201960.00000000003</v>
      </c>
      <c r="AC11" s="81">
        <f t="shared" si="15"/>
        <v>42675</v>
      </c>
      <c r="AD11" s="81">
        <f t="shared" si="16"/>
        <v>244635.00000000003</v>
      </c>
      <c r="AE11" s="81">
        <f t="shared" si="17"/>
        <v>154395</v>
      </c>
      <c r="AF11" s="81">
        <f t="shared" si="18"/>
        <v>27202.500000000004</v>
      </c>
      <c r="AG11" s="82">
        <f t="shared" si="19"/>
        <v>18750</v>
      </c>
      <c r="AH11" s="81">
        <f t="shared" si="20"/>
        <v>200347.5</v>
      </c>
      <c r="AI11" s="79">
        <f t="shared" si="21"/>
        <v>44287.500000000029</v>
      </c>
      <c r="AJ11" s="84">
        <f t="shared" si="22"/>
        <v>90000</v>
      </c>
      <c r="AK11" s="141">
        <f t="shared" si="26"/>
        <v>271597.5</v>
      </c>
      <c r="AL11" s="155">
        <f t="shared" si="23"/>
        <v>-26962.499999999971</v>
      </c>
      <c r="AM11" s="46">
        <v>6</v>
      </c>
    </row>
    <row r="12" spans="1:44" x14ac:dyDescent="0.25">
      <c r="A12" s="22" t="s">
        <v>4</v>
      </c>
      <c r="B12" s="37" t="s">
        <v>11</v>
      </c>
      <c r="C12" s="136">
        <v>1.88</v>
      </c>
      <c r="D12" s="72">
        <f t="shared" si="0"/>
        <v>1.88</v>
      </c>
      <c r="E12" s="73">
        <f t="shared" si="1"/>
        <v>0.39513888888888887</v>
      </c>
      <c r="F12" s="73">
        <f t="shared" si="2"/>
        <v>2.2751388888888888</v>
      </c>
      <c r="G12" s="73">
        <f t="shared" si="3"/>
        <v>1.4295833333333334</v>
      </c>
      <c r="H12" s="74">
        <f t="shared" si="4"/>
        <v>0.25187500000000002</v>
      </c>
      <c r="I12" s="75">
        <f t="shared" si="5"/>
        <v>0.1736111111111111</v>
      </c>
      <c r="J12" s="74">
        <f t="shared" si="6"/>
        <v>1.8550694444444447</v>
      </c>
      <c r="K12" s="71">
        <f t="shared" si="7"/>
        <v>0.42006944444444416</v>
      </c>
      <c r="L12" s="76">
        <f t="shared" si="8"/>
        <v>0.83333333333333337</v>
      </c>
      <c r="M12" s="74">
        <f t="shared" si="24"/>
        <v>2.514791666666667</v>
      </c>
      <c r="N12" s="71">
        <f t="shared" si="9"/>
        <v>-0.23965277777777816</v>
      </c>
      <c r="O12" s="123">
        <f>'Input Model'!X$10</f>
        <v>144</v>
      </c>
      <c r="P12" s="77">
        <f t="shared" si="10"/>
        <v>270.71999999999997</v>
      </c>
      <c r="Q12" s="77">
        <f>'Input Model'!X$19</f>
        <v>56.9</v>
      </c>
      <c r="R12" s="77">
        <f t="shared" si="11"/>
        <v>327.61999999999995</v>
      </c>
      <c r="S12" s="77">
        <f>'Input Model'!X$36</f>
        <v>205.86</v>
      </c>
      <c r="T12" s="77">
        <f>'Input Model'!X$44</f>
        <v>36.270000000000003</v>
      </c>
      <c r="U12" s="78">
        <f>'Input Model'!X$55</f>
        <v>25</v>
      </c>
      <c r="V12" s="77">
        <f t="shared" si="12"/>
        <v>267.13</v>
      </c>
      <c r="W12" s="79">
        <f t="shared" si="13"/>
        <v>60.489999999999952</v>
      </c>
      <c r="X12" s="78">
        <f>'Input Model'!X$64</f>
        <v>120</v>
      </c>
      <c r="Y12" s="77">
        <f t="shared" si="25"/>
        <v>362.13</v>
      </c>
      <c r="Z12" s="79">
        <f t="shared" si="27"/>
        <v>-34.510000000000048</v>
      </c>
      <c r="AA12" s="80">
        <f>'Input Model'!X$4</f>
        <v>750</v>
      </c>
      <c r="AB12" s="320">
        <f t="shared" si="14"/>
        <v>203039.99999999997</v>
      </c>
      <c r="AC12" s="81">
        <f t="shared" si="15"/>
        <v>42675</v>
      </c>
      <c r="AD12" s="81">
        <f t="shared" si="16"/>
        <v>245714.99999999997</v>
      </c>
      <c r="AE12" s="81">
        <f t="shared" si="17"/>
        <v>154395</v>
      </c>
      <c r="AF12" s="81">
        <f t="shared" si="18"/>
        <v>27202.500000000004</v>
      </c>
      <c r="AG12" s="82">
        <f t="shared" si="19"/>
        <v>18750</v>
      </c>
      <c r="AH12" s="81">
        <f t="shared" si="20"/>
        <v>200347.5</v>
      </c>
      <c r="AI12" s="79">
        <f t="shared" si="21"/>
        <v>45367.499999999971</v>
      </c>
      <c r="AJ12" s="84">
        <f t="shared" si="22"/>
        <v>90000</v>
      </c>
      <c r="AK12" s="141">
        <f t="shared" si="26"/>
        <v>271597.5</v>
      </c>
      <c r="AL12" s="155">
        <f t="shared" si="23"/>
        <v>-25882.500000000029</v>
      </c>
      <c r="AM12" s="46">
        <v>7</v>
      </c>
    </row>
    <row r="13" spans="1:44" x14ac:dyDescent="0.25">
      <c r="A13" s="22" t="s">
        <v>4</v>
      </c>
      <c r="B13" s="37" t="s">
        <v>12</v>
      </c>
      <c r="C13" s="136">
        <v>1.83</v>
      </c>
      <c r="D13" s="72">
        <f t="shared" si="0"/>
        <v>1.83</v>
      </c>
      <c r="E13" s="73">
        <f t="shared" si="1"/>
        <v>0.39513888888888887</v>
      </c>
      <c r="F13" s="73">
        <f t="shared" si="2"/>
        <v>2.225138888888889</v>
      </c>
      <c r="G13" s="73">
        <f t="shared" si="3"/>
        <v>1.4295833333333334</v>
      </c>
      <c r="H13" s="74">
        <f t="shared" si="4"/>
        <v>0.25187500000000002</v>
      </c>
      <c r="I13" s="75">
        <f t="shared" si="5"/>
        <v>0.1736111111111111</v>
      </c>
      <c r="J13" s="74">
        <f t="shared" si="6"/>
        <v>1.8550694444444447</v>
      </c>
      <c r="K13" s="71">
        <f t="shared" si="7"/>
        <v>0.37006944444444434</v>
      </c>
      <c r="L13" s="76">
        <f t="shared" si="8"/>
        <v>0.83333333333333337</v>
      </c>
      <c r="M13" s="74">
        <f t="shared" si="24"/>
        <v>2.514791666666667</v>
      </c>
      <c r="N13" s="71">
        <f t="shared" si="9"/>
        <v>-0.28965277777777798</v>
      </c>
      <c r="O13" s="123">
        <f>'Input Model'!X$10</f>
        <v>144</v>
      </c>
      <c r="P13" s="77">
        <f t="shared" si="10"/>
        <v>263.52</v>
      </c>
      <c r="Q13" s="77">
        <f>'Input Model'!X$19</f>
        <v>56.9</v>
      </c>
      <c r="R13" s="77">
        <f t="shared" si="11"/>
        <v>320.41999999999996</v>
      </c>
      <c r="S13" s="77">
        <f>'Input Model'!X$36</f>
        <v>205.86</v>
      </c>
      <c r="T13" s="77">
        <f>'Input Model'!X$44</f>
        <v>36.270000000000003</v>
      </c>
      <c r="U13" s="78">
        <f>'Input Model'!X$55</f>
        <v>25</v>
      </c>
      <c r="V13" s="77">
        <f t="shared" si="12"/>
        <v>267.13</v>
      </c>
      <c r="W13" s="79">
        <f t="shared" si="13"/>
        <v>53.289999999999964</v>
      </c>
      <c r="X13" s="78">
        <f>'Input Model'!X$64</f>
        <v>120</v>
      </c>
      <c r="Y13" s="77">
        <f t="shared" si="25"/>
        <v>362.13</v>
      </c>
      <c r="Z13" s="79">
        <f t="shared" si="27"/>
        <v>-41.710000000000036</v>
      </c>
      <c r="AA13" s="80">
        <f>'Input Model'!X$4</f>
        <v>750</v>
      </c>
      <c r="AB13" s="320">
        <f t="shared" si="14"/>
        <v>197640</v>
      </c>
      <c r="AC13" s="81">
        <f t="shared" si="15"/>
        <v>42675</v>
      </c>
      <c r="AD13" s="81">
        <f t="shared" si="16"/>
        <v>240315</v>
      </c>
      <c r="AE13" s="81">
        <f t="shared" si="17"/>
        <v>154395</v>
      </c>
      <c r="AF13" s="81">
        <f t="shared" si="18"/>
        <v>27202.500000000004</v>
      </c>
      <c r="AG13" s="82">
        <f t="shared" si="19"/>
        <v>18750</v>
      </c>
      <c r="AH13" s="81">
        <f t="shared" si="20"/>
        <v>200347.5</v>
      </c>
      <c r="AI13" s="79">
        <f t="shared" si="21"/>
        <v>39967.5</v>
      </c>
      <c r="AJ13" s="84">
        <f t="shared" si="22"/>
        <v>90000</v>
      </c>
      <c r="AK13" s="141">
        <f t="shared" si="26"/>
        <v>271597.5</v>
      </c>
      <c r="AL13" s="155">
        <f t="shared" si="23"/>
        <v>-31282.5</v>
      </c>
      <c r="AM13" s="46">
        <v>8</v>
      </c>
    </row>
    <row r="14" spans="1:44" x14ac:dyDescent="0.25">
      <c r="A14" s="22" t="s">
        <v>4</v>
      </c>
      <c r="B14" s="37" t="s">
        <v>13</v>
      </c>
      <c r="C14" s="136">
        <v>1.72</v>
      </c>
      <c r="D14" s="72">
        <f t="shared" si="0"/>
        <v>1.72</v>
      </c>
      <c r="E14" s="73">
        <f t="shared" si="1"/>
        <v>0.39513888888888887</v>
      </c>
      <c r="F14" s="73">
        <f t="shared" si="2"/>
        <v>2.1151388888888887</v>
      </c>
      <c r="G14" s="73">
        <f t="shared" si="3"/>
        <v>1.4295833333333334</v>
      </c>
      <c r="H14" s="74">
        <f t="shared" si="4"/>
        <v>0.25187500000000002</v>
      </c>
      <c r="I14" s="75">
        <f t="shared" si="5"/>
        <v>0.1736111111111111</v>
      </c>
      <c r="J14" s="74">
        <f t="shared" si="6"/>
        <v>1.8550694444444447</v>
      </c>
      <c r="K14" s="71">
        <f t="shared" si="7"/>
        <v>0.26006944444444402</v>
      </c>
      <c r="L14" s="76">
        <f t="shared" si="8"/>
        <v>0.83333333333333337</v>
      </c>
      <c r="M14" s="74">
        <f t="shared" si="24"/>
        <v>2.514791666666667</v>
      </c>
      <c r="N14" s="71">
        <f t="shared" si="9"/>
        <v>-0.3996527777777783</v>
      </c>
      <c r="O14" s="123">
        <f>'Input Model'!X$10</f>
        <v>144</v>
      </c>
      <c r="P14" s="77">
        <f t="shared" si="10"/>
        <v>247.68</v>
      </c>
      <c r="Q14" s="77">
        <f>'Input Model'!X$19</f>
        <v>56.9</v>
      </c>
      <c r="R14" s="77">
        <f t="shared" si="11"/>
        <v>304.58</v>
      </c>
      <c r="S14" s="77">
        <f>'Input Model'!X$36</f>
        <v>205.86</v>
      </c>
      <c r="T14" s="77">
        <f>'Input Model'!X$44</f>
        <v>36.270000000000003</v>
      </c>
      <c r="U14" s="78">
        <f>'Input Model'!X$55</f>
        <v>25</v>
      </c>
      <c r="V14" s="77">
        <f t="shared" si="12"/>
        <v>267.13</v>
      </c>
      <c r="W14" s="79">
        <f t="shared" si="13"/>
        <v>37.449999999999989</v>
      </c>
      <c r="X14" s="78">
        <f>'Input Model'!X$64</f>
        <v>120</v>
      </c>
      <c r="Y14" s="77">
        <f t="shared" si="25"/>
        <v>362.13</v>
      </c>
      <c r="Z14" s="79">
        <f t="shared" si="27"/>
        <v>-57.550000000000011</v>
      </c>
      <c r="AA14" s="80">
        <f>'Input Model'!X$4</f>
        <v>750</v>
      </c>
      <c r="AB14" s="320">
        <f t="shared" si="14"/>
        <v>185760</v>
      </c>
      <c r="AC14" s="81">
        <f t="shared" si="15"/>
        <v>42675</v>
      </c>
      <c r="AD14" s="81">
        <f t="shared" si="16"/>
        <v>228435</v>
      </c>
      <c r="AE14" s="81">
        <f t="shared" si="17"/>
        <v>154395</v>
      </c>
      <c r="AF14" s="81">
        <f t="shared" si="18"/>
        <v>27202.500000000004</v>
      </c>
      <c r="AG14" s="82">
        <f t="shared" si="19"/>
        <v>18750</v>
      </c>
      <c r="AH14" s="81">
        <f t="shared" si="20"/>
        <v>200347.5</v>
      </c>
      <c r="AI14" s="79">
        <f t="shared" si="21"/>
        <v>28087.5</v>
      </c>
      <c r="AJ14" s="84">
        <f t="shared" si="22"/>
        <v>90000</v>
      </c>
      <c r="AK14" s="141">
        <f t="shared" si="26"/>
        <v>271597.5</v>
      </c>
      <c r="AL14" s="155">
        <f t="shared" si="23"/>
        <v>-43162.5</v>
      </c>
      <c r="AM14" s="46">
        <v>9</v>
      </c>
      <c r="AO14" s="167" t="s">
        <v>4</v>
      </c>
      <c r="AP14" s="167"/>
      <c r="AQ14" s="167"/>
      <c r="AR14" s="167"/>
    </row>
    <row r="15" spans="1:44" x14ac:dyDescent="0.25">
      <c r="A15" s="22" t="s">
        <v>4</v>
      </c>
      <c r="B15" s="37" t="s">
        <v>14</v>
      </c>
      <c r="C15" s="136">
        <v>1.66</v>
      </c>
      <c r="D15" s="72">
        <f t="shared" si="0"/>
        <v>1.66</v>
      </c>
      <c r="E15" s="73">
        <f t="shared" si="1"/>
        <v>0.39513888888888887</v>
      </c>
      <c r="F15" s="73">
        <f t="shared" si="2"/>
        <v>2.0551388888888886</v>
      </c>
      <c r="G15" s="73">
        <f t="shared" si="3"/>
        <v>1.4295833333333334</v>
      </c>
      <c r="H15" s="74">
        <f t="shared" si="4"/>
        <v>0.25187500000000002</v>
      </c>
      <c r="I15" s="75">
        <f t="shared" si="5"/>
        <v>0.1736111111111111</v>
      </c>
      <c r="J15" s="74">
        <f t="shared" si="6"/>
        <v>1.8550694444444447</v>
      </c>
      <c r="K15" s="71">
        <f t="shared" si="7"/>
        <v>0.20006944444444397</v>
      </c>
      <c r="L15" s="76">
        <f t="shared" si="8"/>
        <v>0.83333333333333337</v>
      </c>
      <c r="M15" s="74">
        <f t="shared" si="24"/>
        <v>2.514791666666667</v>
      </c>
      <c r="N15" s="71">
        <f t="shared" si="9"/>
        <v>-0.45965277777777835</v>
      </c>
      <c r="O15" s="123">
        <f>'Input Model'!X$10</f>
        <v>144</v>
      </c>
      <c r="P15" s="77">
        <f t="shared" si="10"/>
        <v>239.04</v>
      </c>
      <c r="Q15" s="77">
        <f>'Input Model'!X$19</f>
        <v>56.9</v>
      </c>
      <c r="R15" s="77">
        <f t="shared" si="11"/>
        <v>295.94</v>
      </c>
      <c r="S15" s="77">
        <f>'Input Model'!X$36</f>
        <v>205.86</v>
      </c>
      <c r="T15" s="77">
        <f>'Input Model'!X$44</f>
        <v>36.270000000000003</v>
      </c>
      <c r="U15" s="78">
        <f>'Input Model'!X$55</f>
        <v>25</v>
      </c>
      <c r="V15" s="77">
        <f t="shared" si="12"/>
        <v>267.13</v>
      </c>
      <c r="W15" s="79">
        <f t="shared" si="13"/>
        <v>28.810000000000002</v>
      </c>
      <c r="X15" s="78">
        <f>'Input Model'!X$64</f>
        <v>120</v>
      </c>
      <c r="Y15" s="77">
        <f t="shared" si="25"/>
        <v>362.13</v>
      </c>
      <c r="Z15" s="79">
        <f t="shared" si="27"/>
        <v>-66.19</v>
      </c>
      <c r="AA15" s="80">
        <f>'Input Model'!X$4</f>
        <v>750</v>
      </c>
      <c r="AB15" s="320">
        <f t="shared" si="14"/>
        <v>179280</v>
      </c>
      <c r="AC15" s="81">
        <f t="shared" si="15"/>
        <v>42675</v>
      </c>
      <c r="AD15" s="81">
        <f t="shared" si="16"/>
        <v>221955</v>
      </c>
      <c r="AE15" s="81">
        <f t="shared" si="17"/>
        <v>154395</v>
      </c>
      <c r="AF15" s="81">
        <f t="shared" si="18"/>
        <v>27202.500000000004</v>
      </c>
      <c r="AG15" s="82">
        <f t="shared" si="19"/>
        <v>18750</v>
      </c>
      <c r="AH15" s="81">
        <f t="shared" si="20"/>
        <v>200347.5</v>
      </c>
      <c r="AI15" s="79">
        <f t="shared" si="21"/>
        <v>21607.5</v>
      </c>
      <c r="AJ15" s="84">
        <f t="shared" si="22"/>
        <v>90000</v>
      </c>
      <c r="AK15" s="141">
        <f t="shared" si="26"/>
        <v>271597.5</v>
      </c>
      <c r="AL15" s="155">
        <f t="shared" si="23"/>
        <v>-49642.5</v>
      </c>
      <c r="AM15" s="46">
        <v>10</v>
      </c>
    </row>
    <row r="16" spans="1:44" x14ac:dyDescent="0.25">
      <c r="A16" s="22" t="s">
        <v>4</v>
      </c>
      <c r="B16" s="37" t="s">
        <v>15</v>
      </c>
      <c r="C16" s="136">
        <v>1.79</v>
      </c>
      <c r="D16" s="72">
        <f t="shared" si="0"/>
        <v>1.79</v>
      </c>
      <c r="E16" s="73">
        <f t="shared" si="1"/>
        <v>0.39513888888888887</v>
      </c>
      <c r="F16" s="73">
        <f t="shared" si="2"/>
        <v>2.185138888888889</v>
      </c>
      <c r="G16" s="73">
        <f t="shared" si="3"/>
        <v>1.4295833333333334</v>
      </c>
      <c r="H16" s="74">
        <f t="shared" si="4"/>
        <v>0.25187500000000002</v>
      </c>
      <c r="I16" s="75">
        <f t="shared" si="5"/>
        <v>0.1736111111111111</v>
      </c>
      <c r="J16" s="74">
        <f t="shared" si="6"/>
        <v>1.8550694444444447</v>
      </c>
      <c r="K16" s="71">
        <f t="shared" si="7"/>
        <v>0.3300694444444443</v>
      </c>
      <c r="L16" s="76">
        <f t="shared" si="8"/>
        <v>0.83333333333333337</v>
      </c>
      <c r="M16" s="74">
        <f t="shared" si="24"/>
        <v>2.514791666666667</v>
      </c>
      <c r="N16" s="71">
        <f t="shared" si="9"/>
        <v>-0.32965277777777802</v>
      </c>
      <c r="O16" s="123">
        <f>'Input Model'!X$10</f>
        <v>144</v>
      </c>
      <c r="P16" s="77">
        <f t="shared" si="10"/>
        <v>257.76</v>
      </c>
      <c r="Q16" s="77">
        <f>'Input Model'!X$19</f>
        <v>56.9</v>
      </c>
      <c r="R16" s="77">
        <f t="shared" si="11"/>
        <v>314.65999999999997</v>
      </c>
      <c r="S16" s="77">
        <f>'Input Model'!X$36</f>
        <v>205.86</v>
      </c>
      <c r="T16" s="77">
        <f>'Input Model'!X$44</f>
        <v>36.270000000000003</v>
      </c>
      <c r="U16" s="78">
        <f>'Input Model'!X$55</f>
        <v>25</v>
      </c>
      <c r="V16" s="77">
        <f t="shared" si="12"/>
        <v>267.13</v>
      </c>
      <c r="W16" s="79">
        <f t="shared" si="13"/>
        <v>47.529999999999973</v>
      </c>
      <c r="X16" s="78">
        <f>'Input Model'!X$64</f>
        <v>120</v>
      </c>
      <c r="Y16" s="77">
        <f t="shared" si="25"/>
        <v>362.13</v>
      </c>
      <c r="Z16" s="79">
        <f t="shared" si="27"/>
        <v>-47.470000000000027</v>
      </c>
      <c r="AA16" s="80">
        <f>'Input Model'!X$4</f>
        <v>750</v>
      </c>
      <c r="AB16" s="320">
        <f t="shared" si="14"/>
        <v>193320</v>
      </c>
      <c r="AC16" s="81">
        <f t="shared" si="15"/>
        <v>42675</v>
      </c>
      <c r="AD16" s="81">
        <f t="shared" si="16"/>
        <v>235995</v>
      </c>
      <c r="AE16" s="81">
        <f t="shared" si="17"/>
        <v>154395</v>
      </c>
      <c r="AF16" s="81">
        <f t="shared" si="18"/>
        <v>27202.500000000004</v>
      </c>
      <c r="AG16" s="82">
        <f t="shared" si="19"/>
        <v>18750</v>
      </c>
      <c r="AH16" s="81">
        <f t="shared" si="20"/>
        <v>200347.5</v>
      </c>
      <c r="AI16" s="79">
        <f t="shared" si="21"/>
        <v>35647.5</v>
      </c>
      <c r="AJ16" s="84">
        <f t="shared" si="22"/>
        <v>90000</v>
      </c>
      <c r="AK16" s="141">
        <f t="shared" si="26"/>
        <v>271597.5</v>
      </c>
      <c r="AL16" s="155">
        <f t="shared" si="23"/>
        <v>-35602.5</v>
      </c>
      <c r="AM16" s="46">
        <v>11</v>
      </c>
    </row>
    <row r="17" spans="1:39" x14ac:dyDescent="0.25">
      <c r="A17" s="23" t="s">
        <v>4</v>
      </c>
      <c r="B17" s="130" t="s">
        <v>133</v>
      </c>
      <c r="C17" s="137">
        <v>1.83</v>
      </c>
      <c r="D17" s="86">
        <f t="shared" si="0"/>
        <v>1.83</v>
      </c>
      <c r="E17" s="87">
        <f t="shared" si="1"/>
        <v>0.39513888888888887</v>
      </c>
      <c r="F17" s="87">
        <f t="shared" si="2"/>
        <v>2.225138888888889</v>
      </c>
      <c r="G17" s="87">
        <f t="shared" si="3"/>
        <v>1.4295833333333334</v>
      </c>
      <c r="H17" s="88">
        <f t="shared" si="4"/>
        <v>0.25187500000000002</v>
      </c>
      <c r="I17" s="89">
        <f t="shared" si="5"/>
        <v>0.1736111111111111</v>
      </c>
      <c r="J17" s="88">
        <f t="shared" si="6"/>
        <v>1.8550694444444447</v>
      </c>
      <c r="K17" s="85">
        <f t="shared" si="7"/>
        <v>0.37006944444444434</v>
      </c>
      <c r="L17" s="90">
        <f t="shared" si="8"/>
        <v>0.83333333333333337</v>
      </c>
      <c r="M17" s="88">
        <f t="shared" si="24"/>
        <v>2.514791666666667</v>
      </c>
      <c r="N17" s="85">
        <f t="shared" si="9"/>
        <v>-0.28965277777777798</v>
      </c>
      <c r="O17" s="91">
        <f>'Input Model'!X$10</f>
        <v>144</v>
      </c>
      <c r="P17" s="92">
        <f t="shared" si="10"/>
        <v>263.52</v>
      </c>
      <c r="Q17" s="92">
        <f>'Input Model'!X$19</f>
        <v>56.9</v>
      </c>
      <c r="R17" s="92">
        <f t="shared" si="11"/>
        <v>320.41999999999996</v>
      </c>
      <c r="S17" s="92">
        <f>'Input Model'!X$36</f>
        <v>205.86</v>
      </c>
      <c r="T17" s="92">
        <f>'Input Model'!X$44</f>
        <v>36.270000000000003</v>
      </c>
      <c r="U17" s="93">
        <f>'Input Model'!X$55</f>
        <v>25</v>
      </c>
      <c r="V17" s="92">
        <f t="shared" si="12"/>
        <v>267.13</v>
      </c>
      <c r="W17" s="94">
        <f t="shared" si="13"/>
        <v>53.289999999999964</v>
      </c>
      <c r="X17" s="93">
        <f>'Input Model'!X$64</f>
        <v>120</v>
      </c>
      <c r="Y17" s="92">
        <f t="shared" si="25"/>
        <v>362.13</v>
      </c>
      <c r="Z17" s="94">
        <f t="shared" si="27"/>
        <v>-41.710000000000036</v>
      </c>
      <c r="AA17" s="95">
        <f>'Input Model'!X$4</f>
        <v>750</v>
      </c>
      <c r="AB17" s="321">
        <f t="shared" si="14"/>
        <v>197640</v>
      </c>
      <c r="AC17" s="96">
        <f t="shared" si="15"/>
        <v>42675</v>
      </c>
      <c r="AD17" s="96">
        <f t="shared" si="16"/>
        <v>240315</v>
      </c>
      <c r="AE17" s="96">
        <f t="shared" si="17"/>
        <v>154395</v>
      </c>
      <c r="AF17" s="96">
        <f t="shared" si="18"/>
        <v>27202.500000000004</v>
      </c>
      <c r="AG17" s="97">
        <f t="shared" si="19"/>
        <v>18750</v>
      </c>
      <c r="AH17" s="96">
        <f t="shared" si="20"/>
        <v>200347.5</v>
      </c>
      <c r="AI17" s="94">
        <f t="shared" si="21"/>
        <v>39967.5</v>
      </c>
      <c r="AJ17" s="99">
        <f t="shared" si="22"/>
        <v>90000</v>
      </c>
      <c r="AK17" s="412">
        <f t="shared" si="26"/>
        <v>271597.5</v>
      </c>
      <c r="AL17" s="100">
        <f t="shared" si="23"/>
        <v>-31282.5</v>
      </c>
      <c r="AM17" s="46">
        <v>12</v>
      </c>
    </row>
    <row r="18" spans="1:39" x14ac:dyDescent="0.25">
      <c r="A18" s="21">
        <v>2001</v>
      </c>
      <c r="B18" s="143" t="s">
        <v>106</v>
      </c>
      <c r="C18" s="136">
        <v>1.81</v>
      </c>
      <c r="D18" s="72">
        <f t="shared" si="0"/>
        <v>1.81</v>
      </c>
      <c r="E18" s="73">
        <f t="shared" ref="E18:E81" si="28">Q18/O18</f>
        <v>0.27397260273972601</v>
      </c>
      <c r="F18" s="73">
        <f t="shared" si="2"/>
        <v>2.0839726027397258</v>
      </c>
      <c r="G18" s="73">
        <f t="shared" ref="G18:G81" si="29">S18/O18</f>
        <v>1.4850000000000001</v>
      </c>
      <c r="H18" s="74">
        <f t="shared" ref="H18:H81" si="30">T18/O18</f>
        <v>0.24842465753424658</v>
      </c>
      <c r="I18" s="75">
        <f t="shared" ref="I18:I81" si="31">U18/O18</f>
        <v>0.17123287671232876</v>
      </c>
      <c r="J18" s="74">
        <f t="shared" si="6"/>
        <v>1.9046575342465755</v>
      </c>
      <c r="K18" s="71">
        <f t="shared" si="7"/>
        <v>0.17931506849315038</v>
      </c>
      <c r="L18" s="76">
        <f t="shared" ref="L18:L81" si="32">X18/O18</f>
        <v>0.83561643835616439</v>
      </c>
      <c r="M18" s="74">
        <f t="shared" si="24"/>
        <v>2.5690410958904111</v>
      </c>
      <c r="N18" s="71">
        <f t="shared" si="9"/>
        <v>-0.48506849315068523</v>
      </c>
      <c r="O18" s="123">
        <f>'Input Model'!W$10</f>
        <v>146</v>
      </c>
      <c r="P18" s="77">
        <f t="shared" ref="P18:P81" si="33">C18*O18</f>
        <v>264.26</v>
      </c>
      <c r="Q18" s="77">
        <f>'Input Model'!W$19</f>
        <v>40</v>
      </c>
      <c r="R18" s="77">
        <f t="shared" si="11"/>
        <v>304.26</v>
      </c>
      <c r="S18" s="77">
        <f>'Input Model'!W$36</f>
        <v>216.81</v>
      </c>
      <c r="T18" s="77">
        <f>'Input Model'!W$44</f>
        <v>36.270000000000003</v>
      </c>
      <c r="U18" s="78">
        <f>'Input Model'!W$55</f>
        <v>25</v>
      </c>
      <c r="V18" s="77">
        <f t="shared" si="12"/>
        <v>278.08000000000004</v>
      </c>
      <c r="W18" s="79">
        <f t="shared" si="13"/>
        <v>26.17999999999995</v>
      </c>
      <c r="X18" s="78">
        <f>'Input Model'!W$64</f>
        <v>122</v>
      </c>
      <c r="Y18" s="77">
        <f>S18+T18+X18</f>
        <v>375.08000000000004</v>
      </c>
      <c r="Z18" s="79">
        <f t="shared" si="27"/>
        <v>-70.82000000000005</v>
      </c>
      <c r="AA18" s="80">
        <f>'Input Model'!W$4</f>
        <v>750</v>
      </c>
      <c r="AB18" s="320">
        <f t="shared" si="14"/>
        <v>198195</v>
      </c>
      <c r="AC18" s="81">
        <f t="shared" si="15"/>
        <v>30000</v>
      </c>
      <c r="AD18" s="81">
        <f t="shared" si="16"/>
        <v>228195</v>
      </c>
      <c r="AE18" s="81">
        <f t="shared" si="17"/>
        <v>162607.5</v>
      </c>
      <c r="AF18" s="81">
        <f t="shared" si="18"/>
        <v>27202.500000000004</v>
      </c>
      <c r="AG18" s="82">
        <f t="shared" si="19"/>
        <v>18750</v>
      </c>
      <c r="AH18" s="81">
        <f t="shared" si="20"/>
        <v>208560</v>
      </c>
      <c r="AI18" s="79">
        <f t="shared" si="21"/>
        <v>19635</v>
      </c>
      <c r="AJ18" s="84">
        <f t="shared" si="22"/>
        <v>91500</v>
      </c>
      <c r="AK18" s="141">
        <f t="shared" si="26"/>
        <v>281310</v>
      </c>
      <c r="AL18" s="155">
        <f t="shared" si="23"/>
        <v>-53115</v>
      </c>
      <c r="AM18" s="46">
        <v>1</v>
      </c>
    </row>
    <row r="19" spans="1:39" x14ac:dyDescent="0.25">
      <c r="A19" s="22" t="s">
        <v>4</v>
      </c>
      <c r="B19" s="37" t="s">
        <v>17</v>
      </c>
      <c r="C19" s="136">
        <v>1.78</v>
      </c>
      <c r="D19" s="72">
        <f t="shared" si="0"/>
        <v>1.78</v>
      </c>
      <c r="E19" s="73">
        <f t="shared" si="28"/>
        <v>0.27397260273972601</v>
      </c>
      <c r="F19" s="73">
        <f t="shared" si="2"/>
        <v>2.053972602739726</v>
      </c>
      <c r="G19" s="73">
        <f t="shared" si="29"/>
        <v>1.4850000000000001</v>
      </c>
      <c r="H19" s="74">
        <f t="shared" si="30"/>
        <v>0.24842465753424658</v>
      </c>
      <c r="I19" s="75">
        <f t="shared" si="31"/>
        <v>0.17123287671232876</v>
      </c>
      <c r="J19" s="74">
        <f t="shared" si="6"/>
        <v>1.9046575342465755</v>
      </c>
      <c r="K19" s="71">
        <f t="shared" si="7"/>
        <v>0.14931506849315057</v>
      </c>
      <c r="L19" s="76">
        <f t="shared" si="32"/>
        <v>0.83561643835616439</v>
      </c>
      <c r="M19" s="74">
        <f t="shared" si="24"/>
        <v>2.5690410958904111</v>
      </c>
      <c r="N19" s="71">
        <f t="shared" si="9"/>
        <v>-0.51506849315068504</v>
      </c>
      <c r="O19" s="123">
        <f>'Input Model'!W$10</f>
        <v>146</v>
      </c>
      <c r="P19" s="77">
        <f t="shared" si="33"/>
        <v>259.88</v>
      </c>
      <c r="Q19" s="77">
        <f>'Input Model'!W$19</f>
        <v>40</v>
      </c>
      <c r="R19" s="77">
        <f t="shared" si="11"/>
        <v>299.88</v>
      </c>
      <c r="S19" s="77">
        <f>'Input Model'!W$36</f>
        <v>216.81</v>
      </c>
      <c r="T19" s="77">
        <f>'Input Model'!W$44</f>
        <v>36.270000000000003</v>
      </c>
      <c r="U19" s="78">
        <f>'Input Model'!W$55</f>
        <v>25</v>
      </c>
      <c r="V19" s="77">
        <f t="shared" si="12"/>
        <v>278.08000000000004</v>
      </c>
      <c r="W19" s="79">
        <f t="shared" si="13"/>
        <v>21.799999999999955</v>
      </c>
      <c r="X19" s="78">
        <f>'Input Model'!W$64</f>
        <v>122</v>
      </c>
      <c r="Y19" s="77">
        <f t="shared" si="25"/>
        <v>375.08000000000004</v>
      </c>
      <c r="Z19" s="79">
        <f t="shared" si="27"/>
        <v>-75.200000000000045</v>
      </c>
      <c r="AA19" s="80">
        <f>'Input Model'!W$4</f>
        <v>750</v>
      </c>
      <c r="AB19" s="320">
        <f t="shared" si="14"/>
        <v>194910</v>
      </c>
      <c r="AC19" s="81">
        <f t="shared" si="15"/>
        <v>30000</v>
      </c>
      <c r="AD19" s="81">
        <f t="shared" si="16"/>
        <v>224910</v>
      </c>
      <c r="AE19" s="81">
        <f t="shared" si="17"/>
        <v>162607.5</v>
      </c>
      <c r="AF19" s="81">
        <f t="shared" si="18"/>
        <v>27202.500000000004</v>
      </c>
      <c r="AG19" s="82">
        <f t="shared" si="19"/>
        <v>18750</v>
      </c>
      <c r="AH19" s="81">
        <f t="shared" si="20"/>
        <v>208560</v>
      </c>
      <c r="AI19" s="79">
        <f t="shared" si="21"/>
        <v>16350</v>
      </c>
      <c r="AJ19" s="84">
        <f t="shared" si="22"/>
        <v>91500</v>
      </c>
      <c r="AK19" s="141">
        <f t="shared" si="26"/>
        <v>281310</v>
      </c>
      <c r="AL19" s="155">
        <f t="shared" si="23"/>
        <v>-56400</v>
      </c>
      <c r="AM19" s="46">
        <v>2</v>
      </c>
    </row>
    <row r="20" spans="1:39" x14ac:dyDescent="0.25">
      <c r="A20" s="22" t="s">
        <v>4</v>
      </c>
      <c r="B20" s="37" t="s">
        <v>18</v>
      </c>
      <c r="C20" s="136">
        <v>1.8</v>
      </c>
      <c r="D20" s="72">
        <f t="shared" si="0"/>
        <v>1.8</v>
      </c>
      <c r="E20" s="73">
        <f t="shared" si="28"/>
        <v>0.27397260273972601</v>
      </c>
      <c r="F20" s="73">
        <f t="shared" si="2"/>
        <v>2.0739726027397261</v>
      </c>
      <c r="G20" s="73">
        <f t="shared" si="29"/>
        <v>1.4850000000000001</v>
      </c>
      <c r="H20" s="74">
        <f t="shared" si="30"/>
        <v>0.24842465753424658</v>
      </c>
      <c r="I20" s="75">
        <f t="shared" si="31"/>
        <v>0.17123287671232876</v>
      </c>
      <c r="J20" s="74">
        <f t="shared" si="6"/>
        <v>1.9046575342465755</v>
      </c>
      <c r="K20" s="71">
        <f t="shared" si="7"/>
        <v>0.16931506849315059</v>
      </c>
      <c r="L20" s="76">
        <f t="shared" si="32"/>
        <v>0.83561643835616439</v>
      </c>
      <c r="M20" s="74">
        <f t="shared" si="24"/>
        <v>2.5690410958904111</v>
      </c>
      <c r="N20" s="71">
        <f t="shared" si="9"/>
        <v>-0.49506849315068502</v>
      </c>
      <c r="O20" s="123">
        <f>'Input Model'!W$10</f>
        <v>146</v>
      </c>
      <c r="P20" s="77">
        <f t="shared" si="33"/>
        <v>262.8</v>
      </c>
      <c r="Q20" s="77">
        <f>'Input Model'!W$19</f>
        <v>40</v>
      </c>
      <c r="R20" s="77">
        <f t="shared" si="11"/>
        <v>302.8</v>
      </c>
      <c r="S20" s="77">
        <f>'Input Model'!W$36</f>
        <v>216.81</v>
      </c>
      <c r="T20" s="77">
        <f>'Input Model'!W$44</f>
        <v>36.270000000000003</v>
      </c>
      <c r="U20" s="78">
        <f>'Input Model'!W$55</f>
        <v>25</v>
      </c>
      <c r="V20" s="77">
        <f t="shared" si="12"/>
        <v>278.08000000000004</v>
      </c>
      <c r="W20" s="79">
        <f t="shared" si="13"/>
        <v>24.71999999999997</v>
      </c>
      <c r="X20" s="78">
        <f>'Input Model'!W$64</f>
        <v>122</v>
      </c>
      <c r="Y20" s="77">
        <f t="shared" si="25"/>
        <v>375.08000000000004</v>
      </c>
      <c r="Z20" s="79">
        <f t="shared" si="27"/>
        <v>-72.28000000000003</v>
      </c>
      <c r="AA20" s="80">
        <f>'Input Model'!W$4</f>
        <v>750</v>
      </c>
      <c r="AB20" s="320">
        <f t="shared" si="14"/>
        <v>197100</v>
      </c>
      <c r="AC20" s="81">
        <f t="shared" si="15"/>
        <v>30000</v>
      </c>
      <c r="AD20" s="81">
        <f t="shared" si="16"/>
        <v>227100</v>
      </c>
      <c r="AE20" s="81">
        <f t="shared" si="17"/>
        <v>162607.5</v>
      </c>
      <c r="AF20" s="81">
        <f t="shared" si="18"/>
        <v>27202.500000000004</v>
      </c>
      <c r="AG20" s="82">
        <f t="shared" si="19"/>
        <v>18750</v>
      </c>
      <c r="AH20" s="81">
        <f t="shared" si="20"/>
        <v>208560</v>
      </c>
      <c r="AI20" s="79">
        <f t="shared" si="21"/>
        <v>18540</v>
      </c>
      <c r="AJ20" s="84">
        <f t="shared" si="22"/>
        <v>91500</v>
      </c>
      <c r="AK20" s="141">
        <f t="shared" si="26"/>
        <v>281310</v>
      </c>
      <c r="AL20" s="155">
        <f t="shared" si="23"/>
        <v>-54210</v>
      </c>
      <c r="AM20" s="46">
        <v>3</v>
      </c>
    </row>
    <row r="21" spans="1:39" x14ac:dyDescent="0.25">
      <c r="A21" s="22" t="s">
        <v>4</v>
      </c>
      <c r="B21" s="37" t="s">
        <v>19</v>
      </c>
      <c r="C21" s="136">
        <v>1.91</v>
      </c>
      <c r="D21" s="72">
        <f t="shared" si="0"/>
        <v>1.91</v>
      </c>
      <c r="E21" s="73">
        <f t="shared" si="28"/>
        <v>0.27397260273972601</v>
      </c>
      <c r="F21" s="73">
        <f t="shared" si="2"/>
        <v>2.1839726027397259</v>
      </c>
      <c r="G21" s="73">
        <f t="shared" si="29"/>
        <v>1.4850000000000001</v>
      </c>
      <c r="H21" s="74">
        <f t="shared" si="30"/>
        <v>0.24842465753424658</v>
      </c>
      <c r="I21" s="75">
        <f t="shared" si="31"/>
        <v>0.17123287671232876</v>
      </c>
      <c r="J21" s="74">
        <f t="shared" si="6"/>
        <v>1.9046575342465755</v>
      </c>
      <c r="K21" s="71">
        <f t="shared" si="7"/>
        <v>0.27931506849315046</v>
      </c>
      <c r="L21" s="76">
        <f t="shared" si="32"/>
        <v>0.83561643835616439</v>
      </c>
      <c r="M21" s="74">
        <f t="shared" si="24"/>
        <v>2.5690410958904111</v>
      </c>
      <c r="N21" s="71">
        <f t="shared" si="9"/>
        <v>-0.38506849315068514</v>
      </c>
      <c r="O21" s="123">
        <f>'Input Model'!W$10</f>
        <v>146</v>
      </c>
      <c r="P21" s="77">
        <f t="shared" si="33"/>
        <v>278.86</v>
      </c>
      <c r="Q21" s="77">
        <f>'Input Model'!W$19</f>
        <v>40</v>
      </c>
      <c r="R21" s="77">
        <f t="shared" si="11"/>
        <v>318.86</v>
      </c>
      <c r="S21" s="77">
        <f>'Input Model'!W$36</f>
        <v>216.81</v>
      </c>
      <c r="T21" s="77">
        <f>'Input Model'!W$44</f>
        <v>36.270000000000003</v>
      </c>
      <c r="U21" s="78">
        <f>'Input Model'!W$55</f>
        <v>25</v>
      </c>
      <c r="V21" s="77">
        <f t="shared" si="12"/>
        <v>278.08000000000004</v>
      </c>
      <c r="W21" s="79">
        <f t="shared" si="13"/>
        <v>40.779999999999973</v>
      </c>
      <c r="X21" s="78">
        <f>'Input Model'!W$64</f>
        <v>122</v>
      </c>
      <c r="Y21" s="77">
        <f t="shared" si="25"/>
        <v>375.08000000000004</v>
      </c>
      <c r="Z21" s="79">
        <f t="shared" si="27"/>
        <v>-56.220000000000027</v>
      </c>
      <c r="AA21" s="80">
        <f>'Input Model'!W$4</f>
        <v>750</v>
      </c>
      <c r="AB21" s="320">
        <f t="shared" si="14"/>
        <v>209145</v>
      </c>
      <c r="AC21" s="81">
        <f t="shared" si="15"/>
        <v>30000</v>
      </c>
      <c r="AD21" s="81">
        <f t="shared" si="16"/>
        <v>239145</v>
      </c>
      <c r="AE21" s="81">
        <f t="shared" si="17"/>
        <v>162607.5</v>
      </c>
      <c r="AF21" s="81">
        <f t="shared" si="18"/>
        <v>27202.500000000004</v>
      </c>
      <c r="AG21" s="82">
        <f t="shared" si="19"/>
        <v>18750</v>
      </c>
      <c r="AH21" s="81">
        <f t="shared" si="20"/>
        <v>208560</v>
      </c>
      <c r="AI21" s="79">
        <f t="shared" si="21"/>
        <v>30585</v>
      </c>
      <c r="AJ21" s="84">
        <f t="shared" si="22"/>
        <v>91500</v>
      </c>
      <c r="AK21" s="141">
        <f t="shared" si="26"/>
        <v>281310</v>
      </c>
      <c r="AL21" s="155">
        <f t="shared" si="23"/>
        <v>-42165</v>
      </c>
      <c r="AM21" s="46">
        <v>4</v>
      </c>
    </row>
    <row r="22" spans="1:39" x14ac:dyDescent="0.25">
      <c r="A22" s="22" t="s">
        <v>4</v>
      </c>
      <c r="B22" s="145" t="s">
        <v>134</v>
      </c>
      <c r="C22" s="136">
        <v>1.88</v>
      </c>
      <c r="D22" s="72">
        <f t="shared" si="0"/>
        <v>1.88</v>
      </c>
      <c r="E22" s="73">
        <f t="shared" si="28"/>
        <v>0.27397260273972601</v>
      </c>
      <c r="F22" s="73">
        <f t="shared" si="2"/>
        <v>2.1539726027397261</v>
      </c>
      <c r="G22" s="73">
        <f t="shared" si="29"/>
        <v>1.4850000000000001</v>
      </c>
      <c r="H22" s="74">
        <f t="shared" si="30"/>
        <v>0.24842465753424658</v>
      </c>
      <c r="I22" s="75">
        <f t="shared" si="31"/>
        <v>0.17123287671232876</v>
      </c>
      <c r="J22" s="74">
        <f t="shared" si="6"/>
        <v>1.9046575342465755</v>
      </c>
      <c r="K22" s="71">
        <f t="shared" si="7"/>
        <v>0.24931506849315066</v>
      </c>
      <c r="L22" s="76">
        <f t="shared" si="32"/>
        <v>0.83561643835616439</v>
      </c>
      <c r="M22" s="74">
        <f t="shared" si="24"/>
        <v>2.5690410958904111</v>
      </c>
      <c r="N22" s="71">
        <f t="shared" si="9"/>
        <v>-0.41506849315068495</v>
      </c>
      <c r="O22" s="123">
        <f>'Input Model'!W$10</f>
        <v>146</v>
      </c>
      <c r="P22" s="77">
        <f t="shared" si="33"/>
        <v>274.47999999999996</v>
      </c>
      <c r="Q22" s="77">
        <f>'Input Model'!W$19</f>
        <v>40</v>
      </c>
      <c r="R22" s="77">
        <f t="shared" si="11"/>
        <v>314.47999999999996</v>
      </c>
      <c r="S22" s="77">
        <f>'Input Model'!W$36</f>
        <v>216.81</v>
      </c>
      <c r="T22" s="77">
        <f>'Input Model'!W$44</f>
        <v>36.270000000000003</v>
      </c>
      <c r="U22" s="78">
        <f>'Input Model'!W$55</f>
        <v>25</v>
      </c>
      <c r="V22" s="77">
        <f t="shared" si="12"/>
        <v>278.08000000000004</v>
      </c>
      <c r="W22" s="79">
        <f t="shared" si="13"/>
        <v>36.39999999999992</v>
      </c>
      <c r="X22" s="78">
        <f>'Input Model'!W$64</f>
        <v>122</v>
      </c>
      <c r="Y22" s="77">
        <f t="shared" si="25"/>
        <v>375.08000000000004</v>
      </c>
      <c r="Z22" s="79">
        <f t="shared" si="27"/>
        <v>-60.60000000000008</v>
      </c>
      <c r="AA22" s="80">
        <f>'Input Model'!W$4</f>
        <v>750</v>
      </c>
      <c r="AB22" s="320">
        <f t="shared" si="14"/>
        <v>205859.99999999997</v>
      </c>
      <c r="AC22" s="81">
        <f t="shared" si="15"/>
        <v>30000</v>
      </c>
      <c r="AD22" s="81">
        <f t="shared" si="16"/>
        <v>235859.99999999997</v>
      </c>
      <c r="AE22" s="81">
        <f t="shared" si="17"/>
        <v>162607.5</v>
      </c>
      <c r="AF22" s="81">
        <f t="shared" si="18"/>
        <v>27202.500000000004</v>
      </c>
      <c r="AG22" s="82">
        <f t="shared" si="19"/>
        <v>18750</v>
      </c>
      <c r="AH22" s="81">
        <f t="shared" si="20"/>
        <v>208560</v>
      </c>
      <c r="AI22" s="79">
        <f t="shared" si="21"/>
        <v>27299.999999999971</v>
      </c>
      <c r="AJ22" s="84">
        <f t="shared" si="22"/>
        <v>91500</v>
      </c>
      <c r="AK22" s="141">
        <f t="shared" si="26"/>
        <v>281310</v>
      </c>
      <c r="AL22" s="155">
        <f t="shared" si="23"/>
        <v>-45450.000000000029</v>
      </c>
      <c r="AM22" s="46">
        <v>5</v>
      </c>
    </row>
    <row r="23" spans="1:39" x14ac:dyDescent="0.25">
      <c r="A23" s="22" t="s">
        <v>4</v>
      </c>
      <c r="B23" s="37" t="s">
        <v>20</v>
      </c>
      <c r="C23" s="136">
        <v>1.86</v>
      </c>
      <c r="D23" s="72">
        <f t="shared" si="0"/>
        <v>1.86</v>
      </c>
      <c r="E23" s="73">
        <f t="shared" si="28"/>
        <v>0.27397260273972601</v>
      </c>
      <c r="F23" s="73">
        <f t="shared" si="2"/>
        <v>2.1339726027397261</v>
      </c>
      <c r="G23" s="73">
        <f t="shared" si="29"/>
        <v>1.4850000000000001</v>
      </c>
      <c r="H23" s="74">
        <f t="shared" si="30"/>
        <v>0.24842465753424658</v>
      </c>
      <c r="I23" s="75">
        <f t="shared" si="31"/>
        <v>0.17123287671232876</v>
      </c>
      <c r="J23" s="74">
        <f t="shared" si="6"/>
        <v>1.9046575342465755</v>
      </c>
      <c r="K23" s="71">
        <f t="shared" si="7"/>
        <v>0.22931506849315064</v>
      </c>
      <c r="L23" s="76">
        <f t="shared" si="32"/>
        <v>0.83561643835616439</v>
      </c>
      <c r="M23" s="74">
        <f t="shared" si="24"/>
        <v>2.5690410958904111</v>
      </c>
      <c r="N23" s="71">
        <f t="shared" si="9"/>
        <v>-0.43506849315068497</v>
      </c>
      <c r="O23" s="123">
        <f>'Input Model'!W$10</f>
        <v>146</v>
      </c>
      <c r="P23" s="77">
        <f t="shared" si="33"/>
        <v>271.56</v>
      </c>
      <c r="Q23" s="77">
        <f>'Input Model'!W$19</f>
        <v>40</v>
      </c>
      <c r="R23" s="77">
        <f t="shared" si="11"/>
        <v>311.56</v>
      </c>
      <c r="S23" s="77">
        <f>'Input Model'!W$36</f>
        <v>216.81</v>
      </c>
      <c r="T23" s="77">
        <f>'Input Model'!W$44</f>
        <v>36.270000000000003</v>
      </c>
      <c r="U23" s="78">
        <f>'Input Model'!W$55</f>
        <v>25</v>
      </c>
      <c r="V23" s="77">
        <f t="shared" si="12"/>
        <v>278.08000000000004</v>
      </c>
      <c r="W23" s="79">
        <f t="shared" si="13"/>
        <v>33.479999999999961</v>
      </c>
      <c r="X23" s="78">
        <f>'Input Model'!W$64</f>
        <v>122</v>
      </c>
      <c r="Y23" s="77">
        <f t="shared" si="25"/>
        <v>375.08000000000004</v>
      </c>
      <c r="Z23" s="79">
        <f t="shared" si="27"/>
        <v>-63.520000000000039</v>
      </c>
      <c r="AA23" s="80">
        <f>'Input Model'!W$4</f>
        <v>750</v>
      </c>
      <c r="AB23" s="320">
        <f t="shared" si="14"/>
        <v>203670</v>
      </c>
      <c r="AC23" s="81">
        <f t="shared" si="15"/>
        <v>30000</v>
      </c>
      <c r="AD23" s="81">
        <f t="shared" si="16"/>
        <v>233670</v>
      </c>
      <c r="AE23" s="81">
        <f t="shared" si="17"/>
        <v>162607.5</v>
      </c>
      <c r="AF23" s="81">
        <f t="shared" si="18"/>
        <v>27202.500000000004</v>
      </c>
      <c r="AG23" s="82">
        <f t="shared" si="19"/>
        <v>18750</v>
      </c>
      <c r="AH23" s="81">
        <f t="shared" si="20"/>
        <v>208560</v>
      </c>
      <c r="AI23" s="79">
        <f t="shared" si="21"/>
        <v>25110</v>
      </c>
      <c r="AJ23" s="84">
        <f t="shared" si="22"/>
        <v>91500</v>
      </c>
      <c r="AK23" s="141">
        <f t="shared" si="26"/>
        <v>281310</v>
      </c>
      <c r="AL23" s="155">
        <f t="shared" si="23"/>
        <v>-47640</v>
      </c>
      <c r="AM23" s="46">
        <v>6</v>
      </c>
    </row>
    <row r="24" spans="1:39" x14ac:dyDescent="0.25">
      <c r="A24" s="22" t="s">
        <v>4</v>
      </c>
      <c r="B24" s="37" t="s">
        <v>11</v>
      </c>
      <c r="C24" s="136">
        <v>1.89</v>
      </c>
      <c r="D24" s="72">
        <f t="shared" si="0"/>
        <v>1.89</v>
      </c>
      <c r="E24" s="73">
        <f t="shared" si="28"/>
        <v>0.27397260273972601</v>
      </c>
      <c r="F24" s="73">
        <f t="shared" si="2"/>
        <v>2.1639726027397259</v>
      </c>
      <c r="G24" s="73">
        <f t="shared" si="29"/>
        <v>1.4850000000000001</v>
      </c>
      <c r="H24" s="74">
        <f t="shared" si="30"/>
        <v>0.24842465753424658</v>
      </c>
      <c r="I24" s="75">
        <f t="shared" si="31"/>
        <v>0.17123287671232876</v>
      </c>
      <c r="J24" s="74">
        <f t="shared" si="6"/>
        <v>1.9046575342465755</v>
      </c>
      <c r="K24" s="71">
        <f t="shared" si="7"/>
        <v>0.25931506849315045</v>
      </c>
      <c r="L24" s="76">
        <f t="shared" si="32"/>
        <v>0.83561643835616439</v>
      </c>
      <c r="M24" s="74">
        <f t="shared" si="24"/>
        <v>2.5690410958904111</v>
      </c>
      <c r="N24" s="71">
        <f t="shared" si="9"/>
        <v>-0.40506849315068516</v>
      </c>
      <c r="O24" s="123">
        <f>'Input Model'!W$10</f>
        <v>146</v>
      </c>
      <c r="P24" s="77">
        <f t="shared" si="33"/>
        <v>275.94</v>
      </c>
      <c r="Q24" s="77">
        <f>'Input Model'!W$19</f>
        <v>40</v>
      </c>
      <c r="R24" s="77">
        <f t="shared" si="11"/>
        <v>315.94</v>
      </c>
      <c r="S24" s="77">
        <f>'Input Model'!W$36</f>
        <v>216.81</v>
      </c>
      <c r="T24" s="77">
        <f>'Input Model'!W$44</f>
        <v>36.270000000000003</v>
      </c>
      <c r="U24" s="78">
        <f>'Input Model'!W$55</f>
        <v>25</v>
      </c>
      <c r="V24" s="77">
        <f t="shared" si="12"/>
        <v>278.08000000000004</v>
      </c>
      <c r="W24" s="79">
        <f t="shared" si="13"/>
        <v>37.859999999999957</v>
      </c>
      <c r="X24" s="78">
        <f>'Input Model'!W$64</f>
        <v>122</v>
      </c>
      <c r="Y24" s="77">
        <f t="shared" si="25"/>
        <v>375.08000000000004</v>
      </c>
      <c r="Z24" s="79">
        <f t="shared" si="27"/>
        <v>-59.140000000000043</v>
      </c>
      <c r="AA24" s="80">
        <f>'Input Model'!W$4</f>
        <v>750</v>
      </c>
      <c r="AB24" s="320">
        <f t="shared" si="14"/>
        <v>206955</v>
      </c>
      <c r="AC24" s="81">
        <f t="shared" si="15"/>
        <v>30000</v>
      </c>
      <c r="AD24" s="81">
        <f t="shared" si="16"/>
        <v>236955</v>
      </c>
      <c r="AE24" s="81">
        <f t="shared" si="17"/>
        <v>162607.5</v>
      </c>
      <c r="AF24" s="81">
        <f t="shared" si="18"/>
        <v>27202.500000000004</v>
      </c>
      <c r="AG24" s="82">
        <f t="shared" si="19"/>
        <v>18750</v>
      </c>
      <c r="AH24" s="81">
        <f t="shared" si="20"/>
        <v>208560</v>
      </c>
      <c r="AI24" s="79">
        <f t="shared" si="21"/>
        <v>28395</v>
      </c>
      <c r="AJ24" s="84">
        <f t="shared" si="22"/>
        <v>91500</v>
      </c>
      <c r="AK24" s="141">
        <f t="shared" si="26"/>
        <v>281310</v>
      </c>
      <c r="AL24" s="155">
        <f t="shared" si="23"/>
        <v>-44355</v>
      </c>
      <c r="AM24" s="46">
        <v>7</v>
      </c>
    </row>
    <row r="25" spans="1:39" x14ac:dyDescent="0.25">
      <c r="A25" s="22" t="s">
        <v>4</v>
      </c>
      <c r="B25" s="37" t="s">
        <v>12</v>
      </c>
      <c r="C25" s="136">
        <v>1.86</v>
      </c>
      <c r="D25" s="72">
        <f t="shared" si="0"/>
        <v>1.86</v>
      </c>
      <c r="E25" s="73">
        <f t="shared" si="28"/>
        <v>0.27397260273972601</v>
      </c>
      <c r="F25" s="73">
        <f t="shared" si="2"/>
        <v>2.1339726027397261</v>
      </c>
      <c r="G25" s="73">
        <f t="shared" si="29"/>
        <v>1.4850000000000001</v>
      </c>
      <c r="H25" s="74">
        <f t="shared" si="30"/>
        <v>0.24842465753424658</v>
      </c>
      <c r="I25" s="75">
        <f t="shared" si="31"/>
        <v>0.17123287671232876</v>
      </c>
      <c r="J25" s="74">
        <f t="shared" si="6"/>
        <v>1.9046575342465755</v>
      </c>
      <c r="K25" s="71">
        <f t="shared" si="7"/>
        <v>0.22931506849315064</v>
      </c>
      <c r="L25" s="76">
        <f t="shared" si="32"/>
        <v>0.83561643835616439</v>
      </c>
      <c r="M25" s="74">
        <f t="shared" si="24"/>
        <v>2.5690410958904111</v>
      </c>
      <c r="N25" s="71">
        <f t="shared" si="9"/>
        <v>-0.43506849315068497</v>
      </c>
      <c r="O25" s="123">
        <f>'Input Model'!W$10</f>
        <v>146</v>
      </c>
      <c r="P25" s="77">
        <f t="shared" si="33"/>
        <v>271.56</v>
      </c>
      <c r="Q25" s="77">
        <f>'Input Model'!W$19</f>
        <v>40</v>
      </c>
      <c r="R25" s="77">
        <f t="shared" si="11"/>
        <v>311.56</v>
      </c>
      <c r="S25" s="77">
        <f>'Input Model'!W$36</f>
        <v>216.81</v>
      </c>
      <c r="T25" s="77">
        <f>'Input Model'!W$44</f>
        <v>36.270000000000003</v>
      </c>
      <c r="U25" s="78">
        <f>'Input Model'!W$55</f>
        <v>25</v>
      </c>
      <c r="V25" s="77">
        <f t="shared" si="12"/>
        <v>278.08000000000004</v>
      </c>
      <c r="W25" s="79">
        <f t="shared" si="13"/>
        <v>33.479999999999961</v>
      </c>
      <c r="X25" s="78">
        <f>'Input Model'!W$64</f>
        <v>122</v>
      </c>
      <c r="Y25" s="77">
        <f t="shared" si="25"/>
        <v>375.08000000000004</v>
      </c>
      <c r="Z25" s="79">
        <f t="shared" si="27"/>
        <v>-63.520000000000039</v>
      </c>
      <c r="AA25" s="80">
        <f>'Input Model'!W$4</f>
        <v>750</v>
      </c>
      <c r="AB25" s="320">
        <f t="shared" si="14"/>
        <v>203670</v>
      </c>
      <c r="AC25" s="81">
        <f t="shared" si="15"/>
        <v>30000</v>
      </c>
      <c r="AD25" s="81">
        <f t="shared" si="16"/>
        <v>233670</v>
      </c>
      <c r="AE25" s="81">
        <f t="shared" si="17"/>
        <v>162607.5</v>
      </c>
      <c r="AF25" s="81">
        <f t="shared" si="18"/>
        <v>27202.500000000004</v>
      </c>
      <c r="AG25" s="82">
        <f t="shared" si="19"/>
        <v>18750</v>
      </c>
      <c r="AH25" s="81">
        <f t="shared" si="20"/>
        <v>208560</v>
      </c>
      <c r="AI25" s="79">
        <f t="shared" si="21"/>
        <v>25110</v>
      </c>
      <c r="AJ25" s="84">
        <f t="shared" si="22"/>
        <v>91500</v>
      </c>
      <c r="AK25" s="141">
        <f t="shared" si="26"/>
        <v>281310</v>
      </c>
      <c r="AL25" s="155">
        <f t="shared" si="23"/>
        <v>-47640</v>
      </c>
      <c r="AM25" s="46">
        <v>8</v>
      </c>
    </row>
    <row r="26" spans="1:39" x14ac:dyDescent="0.25">
      <c r="A26" s="22" t="s">
        <v>4</v>
      </c>
      <c r="B26" s="37" t="s">
        <v>13</v>
      </c>
      <c r="C26" s="136">
        <v>1.84</v>
      </c>
      <c r="D26" s="72">
        <f t="shared" si="0"/>
        <v>1.84</v>
      </c>
      <c r="E26" s="73">
        <f t="shared" si="28"/>
        <v>0.27397260273972601</v>
      </c>
      <c r="F26" s="73">
        <f t="shared" si="2"/>
        <v>2.1139726027397261</v>
      </c>
      <c r="G26" s="73">
        <f t="shared" si="29"/>
        <v>1.4850000000000001</v>
      </c>
      <c r="H26" s="74">
        <f t="shared" si="30"/>
        <v>0.24842465753424658</v>
      </c>
      <c r="I26" s="75">
        <f t="shared" si="31"/>
        <v>0.17123287671232876</v>
      </c>
      <c r="J26" s="74">
        <f t="shared" si="6"/>
        <v>1.9046575342465755</v>
      </c>
      <c r="K26" s="71">
        <f t="shared" si="7"/>
        <v>0.20931506849315062</v>
      </c>
      <c r="L26" s="76">
        <f t="shared" si="32"/>
        <v>0.83561643835616439</v>
      </c>
      <c r="M26" s="74">
        <f t="shared" si="24"/>
        <v>2.5690410958904111</v>
      </c>
      <c r="N26" s="71">
        <f t="shared" si="9"/>
        <v>-0.45506849315068498</v>
      </c>
      <c r="O26" s="123">
        <f>'Input Model'!W$10</f>
        <v>146</v>
      </c>
      <c r="P26" s="77">
        <f t="shared" si="33"/>
        <v>268.64</v>
      </c>
      <c r="Q26" s="77">
        <f>'Input Model'!W$19</f>
        <v>40</v>
      </c>
      <c r="R26" s="77">
        <f t="shared" si="11"/>
        <v>308.64</v>
      </c>
      <c r="S26" s="77">
        <f>'Input Model'!W$36</f>
        <v>216.81</v>
      </c>
      <c r="T26" s="77">
        <f>'Input Model'!W$44</f>
        <v>36.270000000000003</v>
      </c>
      <c r="U26" s="78">
        <f>'Input Model'!W$55</f>
        <v>25</v>
      </c>
      <c r="V26" s="77">
        <f t="shared" si="12"/>
        <v>278.08000000000004</v>
      </c>
      <c r="W26" s="79">
        <f t="shared" si="13"/>
        <v>30.559999999999945</v>
      </c>
      <c r="X26" s="78">
        <f>'Input Model'!W$64</f>
        <v>122</v>
      </c>
      <c r="Y26" s="77">
        <f t="shared" si="25"/>
        <v>375.08000000000004</v>
      </c>
      <c r="Z26" s="79">
        <f t="shared" si="27"/>
        <v>-66.440000000000055</v>
      </c>
      <c r="AA26" s="80">
        <f>'Input Model'!W$4</f>
        <v>750</v>
      </c>
      <c r="AB26" s="320">
        <f t="shared" si="14"/>
        <v>201480</v>
      </c>
      <c r="AC26" s="81">
        <f t="shared" si="15"/>
        <v>30000</v>
      </c>
      <c r="AD26" s="81">
        <f t="shared" si="16"/>
        <v>231480</v>
      </c>
      <c r="AE26" s="81">
        <f t="shared" si="17"/>
        <v>162607.5</v>
      </c>
      <c r="AF26" s="81">
        <f t="shared" si="18"/>
        <v>27202.500000000004</v>
      </c>
      <c r="AG26" s="82">
        <f t="shared" si="19"/>
        <v>18750</v>
      </c>
      <c r="AH26" s="81">
        <f t="shared" si="20"/>
        <v>208560</v>
      </c>
      <c r="AI26" s="79">
        <f t="shared" si="21"/>
        <v>22920</v>
      </c>
      <c r="AJ26" s="84">
        <f t="shared" si="22"/>
        <v>91500</v>
      </c>
      <c r="AK26" s="141">
        <f t="shared" si="26"/>
        <v>281310</v>
      </c>
      <c r="AL26" s="155">
        <f t="shared" si="23"/>
        <v>-49830</v>
      </c>
      <c r="AM26" s="46">
        <v>9</v>
      </c>
    </row>
    <row r="27" spans="1:39" x14ac:dyDescent="0.25">
      <c r="A27" s="22" t="s">
        <v>4</v>
      </c>
      <c r="B27" s="37" t="s">
        <v>14</v>
      </c>
      <c r="C27" s="136">
        <v>1.88</v>
      </c>
      <c r="D27" s="72">
        <f t="shared" si="0"/>
        <v>1.88</v>
      </c>
      <c r="E27" s="73">
        <f t="shared" si="28"/>
        <v>0.27397260273972601</v>
      </c>
      <c r="F27" s="73">
        <f t="shared" si="2"/>
        <v>2.1539726027397261</v>
      </c>
      <c r="G27" s="73">
        <f t="shared" si="29"/>
        <v>1.4850000000000001</v>
      </c>
      <c r="H27" s="74">
        <f t="shared" si="30"/>
        <v>0.24842465753424658</v>
      </c>
      <c r="I27" s="75">
        <f t="shared" si="31"/>
        <v>0.17123287671232876</v>
      </c>
      <c r="J27" s="74">
        <f t="shared" si="6"/>
        <v>1.9046575342465755</v>
      </c>
      <c r="K27" s="71">
        <f t="shared" si="7"/>
        <v>0.24931506849315066</v>
      </c>
      <c r="L27" s="76">
        <f t="shared" si="32"/>
        <v>0.83561643835616439</v>
      </c>
      <c r="M27" s="74">
        <f t="shared" si="24"/>
        <v>2.5690410958904111</v>
      </c>
      <c r="N27" s="71">
        <f t="shared" si="9"/>
        <v>-0.41506849315068495</v>
      </c>
      <c r="O27" s="123">
        <f>'Input Model'!W$10</f>
        <v>146</v>
      </c>
      <c r="P27" s="77">
        <f t="shared" si="33"/>
        <v>274.47999999999996</v>
      </c>
      <c r="Q27" s="77">
        <f>'Input Model'!W$19</f>
        <v>40</v>
      </c>
      <c r="R27" s="77">
        <f t="shared" si="11"/>
        <v>314.47999999999996</v>
      </c>
      <c r="S27" s="77">
        <f>'Input Model'!W$36</f>
        <v>216.81</v>
      </c>
      <c r="T27" s="77">
        <f>'Input Model'!W$44</f>
        <v>36.270000000000003</v>
      </c>
      <c r="U27" s="78">
        <f>'Input Model'!W$55</f>
        <v>25</v>
      </c>
      <c r="V27" s="77">
        <f t="shared" si="12"/>
        <v>278.08000000000004</v>
      </c>
      <c r="W27" s="79">
        <f t="shared" si="13"/>
        <v>36.39999999999992</v>
      </c>
      <c r="X27" s="78">
        <f>'Input Model'!W$64</f>
        <v>122</v>
      </c>
      <c r="Y27" s="77">
        <f t="shared" si="25"/>
        <v>375.08000000000004</v>
      </c>
      <c r="Z27" s="79">
        <f t="shared" si="27"/>
        <v>-60.60000000000008</v>
      </c>
      <c r="AA27" s="80">
        <f>'Input Model'!W$4</f>
        <v>750</v>
      </c>
      <c r="AB27" s="320">
        <f t="shared" si="14"/>
        <v>205859.99999999997</v>
      </c>
      <c r="AC27" s="81">
        <f t="shared" si="15"/>
        <v>30000</v>
      </c>
      <c r="AD27" s="81">
        <f t="shared" si="16"/>
        <v>235859.99999999997</v>
      </c>
      <c r="AE27" s="81">
        <f t="shared" si="17"/>
        <v>162607.5</v>
      </c>
      <c r="AF27" s="81">
        <f t="shared" si="18"/>
        <v>27202.500000000004</v>
      </c>
      <c r="AG27" s="82">
        <f t="shared" si="19"/>
        <v>18750</v>
      </c>
      <c r="AH27" s="81">
        <f t="shared" si="20"/>
        <v>208560</v>
      </c>
      <c r="AI27" s="79">
        <f t="shared" si="21"/>
        <v>27299.999999999971</v>
      </c>
      <c r="AJ27" s="84">
        <f t="shared" si="22"/>
        <v>91500</v>
      </c>
      <c r="AK27" s="141">
        <f t="shared" si="26"/>
        <v>281310</v>
      </c>
      <c r="AL27" s="155">
        <f t="shared" si="23"/>
        <v>-45450.000000000029</v>
      </c>
      <c r="AM27" s="46">
        <v>10</v>
      </c>
    </row>
    <row r="28" spans="1:39" x14ac:dyDescent="0.25">
      <c r="A28" s="22" t="s">
        <v>4</v>
      </c>
      <c r="B28" s="37" t="s">
        <v>15</v>
      </c>
      <c r="C28" s="136">
        <v>2.0299999999999998</v>
      </c>
      <c r="D28" s="72">
        <f t="shared" si="0"/>
        <v>2.0299999999999998</v>
      </c>
      <c r="E28" s="73">
        <f t="shared" si="28"/>
        <v>0.27397260273972601</v>
      </c>
      <c r="F28" s="73">
        <f t="shared" si="2"/>
        <v>2.3039726027397256</v>
      </c>
      <c r="G28" s="73">
        <f t="shared" si="29"/>
        <v>1.4850000000000001</v>
      </c>
      <c r="H28" s="74">
        <f t="shared" si="30"/>
        <v>0.24842465753424658</v>
      </c>
      <c r="I28" s="75">
        <f t="shared" si="31"/>
        <v>0.17123287671232876</v>
      </c>
      <c r="J28" s="74">
        <f t="shared" si="6"/>
        <v>1.9046575342465755</v>
      </c>
      <c r="K28" s="71">
        <f t="shared" si="7"/>
        <v>0.39931506849315013</v>
      </c>
      <c r="L28" s="76">
        <f t="shared" si="32"/>
        <v>0.83561643835616439</v>
      </c>
      <c r="M28" s="74">
        <f t="shared" si="24"/>
        <v>2.5690410958904111</v>
      </c>
      <c r="N28" s="71">
        <f t="shared" si="9"/>
        <v>-0.26506849315068548</v>
      </c>
      <c r="O28" s="123">
        <f>'Input Model'!W$10</f>
        <v>146</v>
      </c>
      <c r="P28" s="77">
        <f t="shared" si="33"/>
        <v>296.38</v>
      </c>
      <c r="Q28" s="77">
        <f>'Input Model'!W$19</f>
        <v>40</v>
      </c>
      <c r="R28" s="77">
        <f t="shared" si="11"/>
        <v>336.38</v>
      </c>
      <c r="S28" s="77">
        <f>'Input Model'!W$36</f>
        <v>216.81</v>
      </c>
      <c r="T28" s="77">
        <f>'Input Model'!W$44</f>
        <v>36.270000000000003</v>
      </c>
      <c r="U28" s="78">
        <f>'Input Model'!W$55</f>
        <v>25</v>
      </c>
      <c r="V28" s="77">
        <f t="shared" si="12"/>
        <v>278.08000000000004</v>
      </c>
      <c r="W28" s="79">
        <f t="shared" si="13"/>
        <v>58.299999999999955</v>
      </c>
      <c r="X28" s="78">
        <f>'Input Model'!W$64</f>
        <v>122</v>
      </c>
      <c r="Y28" s="77">
        <f t="shared" si="25"/>
        <v>375.08000000000004</v>
      </c>
      <c r="Z28" s="79">
        <f t="shared" si="27"/>
        <v>-38.700000000000045</v>
      </c>
      <c r="AA28" s="80">
        <f>'Input Model'!W$4</f>
        <v>750</v>
      </c>
      <c r="AB28" s="320">
        <f t="shared" si="14"/>
        <v>222285</v>
      </c>
      <c r="AC28" s="81">
        <f t="shared" si="15"/>
        <v>30000</v>
      </c>
      <c r="AD28" s="81">
        <f t="shared" si="16"/>
        <v>252285</v>
      </c>
      <c r="AE28" s="81">
        <f t="shared" si="17"/>
        <v>162607.5</v>
      </c>
      <c r="AF28" s="81">
        <f t="shared" si="18"/>
        <v>27202.500000000004</v>
      </c>
      <c r="AG28" s="82">
        <f t="shared" si="19"/>
        <v>18750</v>
      </c>
      <c r="AH28" s="81">
        <f t="shared" si="20"/>
        <v>208560</v>
      </c>
      <c r="AI28" s="79">
        <f t="shared" si="21"/>
        <v>43725</v>
      </c>
      <c r="AJ28" s="84">
        <f t="shared" si="22"/>
        <v>91500</v>
      </c>
      <c r="AK28" s="141">
        <f t="shared" si="26"/>
        <v>281310</v>
      </c>
      <c r="AL28" s="155">
        <f t="shared" si="23"/>
        <v>-29025</v>
      </c>
      <c r="AM28" s="46">
        <v>11</v>
      </c>
    </row>
    <row r="29" spans="1:39" x14ac:dyDescent="0.25">
      <c r="A29" s="23" t="s">
        <v>4</v>
      </c>
      <c r="B29" s="130" t="s">
        <v>135</v>
      </c>
      <c r="C29" s="137">
        <v>2.27</v>
      </c>
      <c r="D29" s="86">
        <f t="shared" si="0"/>
        <v>2.27</v>
      </c>
      <c r="E29" s="87">
        <f t="shared" si="28"/>
        <v>0.27397260273972601</v>
      </c>
      <c r="F29" s="87">
        <f t="shared" si="2"/>
        <v>2.5439726027397258</v>
      </c>
      <c r="G29" s="87">
        <f t="shared" si="29"/>
        <v>1.4850000000000001</v>
      </c>
      <c r="H29" s="88">
        <f t="shared" si="30"/>
        <v>0.24842465753424658</v>
      </c>
      <c r="I29" s="89">
        <f t="shared" si="31"/>
        <v>0.17123287671232876</v>
      </c>
      <c r="J29" s="88">
        <f t="shared" si="6"/>
        <v>1.9046575342465755</v>
      </c>
      <c r="K29" s="85">
        <f t="shared" si="7"/>
        <v>0.63931506849315034</v>
      </c>
      <c r="L29" s="90">
        <f t="shared" si="32"/>
        <v>0.83561643835616439</v>
      </c>
      <c r="M29" s="88">
        <f t="shared" si="24"/>
        <v>2.5690410958904111</v>
      </c>
      <c r="N29" s="85">
        <f t="shared" si="9"/>
        <v>-2.5068493150685267E-2</v>
      </c>
      <c r="O29" s="91">
        <f>'Input Model'!W$10</f>
        <v>146</v>
      </c>
      <c r="P29" s="92">
        <f t="shared" si="33"/>
        <v>331.42</v>
      </c>
      <c r="Q29" s="92">
        <f>'Input Model'!W$19</f>
        <v>40</v>
      </c>
      <c r="R29" s="92">
        <f t="shared" si="11"/>
        <v>371.42</v>
      </c>
      <c r="S29" s="92">
        <f>'Input Model'!W$36</f>
        <v>216.81</v>
      </c>
      <c r="T29" s="92">
        <f>'Input Model'!W$44</f>
        <v>36.270000000000003</v>
      </c>
      <c r="U29" s="93">
        <f>'Input Model'!W$55</f>
        <v>25</v>
      </c>
      <c r="V29" s="92">
        <f t="shared" si="12"/>
        <v>278.08000000000004</v>
      </c>
      <c r="W29" s="94">
        <f t="shared" si="13"/>
        <v>93.339999999999975</v>
      </c>
      <c r="X29" s="97">
        <f>'Input Model'!W$64</f>
        <v>122</v>
      </c>
      <c r="Y29" s="92">
        <f t="shared" si="25"/>
        <v>375.08000000000004</v>
      </c>
      <c r="Z29" s="94">
        <f t="shared" si="27"/>
        <v>-3.660000000000025</v>
      </c>
      <c r="AA29" s="95">
        <f>'Input Model'!W$4</f>
        <v>750</v>
      </c>
      <c r="AB29" s="321">
        <f t="shared" si="14"/>
        <v>248565</v>
      </c>
      <c r="AC29" s="96">
        <f t="shared" si="15"/>
        <v>30000</v>
      </c>
      <c r="AD29" s="96">
        <f t="shared" si="16"/>
        <v>278565</v>
      </c>
      <c r="AE29" s="96">
        <f t="shared" si="17"/>
        <v>162607.5</v>
      </c>
      <c r="AF29" s="96">
        <f t="shared" si="18"/>
        <v>27202.500000000004</v>
      </c>
      <c r="AG29" s="97">
        <f t="shared" si="19"/>
        <v>18750</v>
      </c>
      <c r="AH29" s="96">
        <f t="shared" si="20"/>
        <v>208560</v>
      </c>
      <c r="AI29" s="94">
        <f t="shared" si="21"/>
        <v>70005</v>
      </c>
      <c r="AJ29" s="99">
        <f t="shared" si="22"/>
        <v>91500</v>
      </c>
      <c r="AK29" s="412">
        <f t="shared" si="26"/>
        <v>281310</v>
      </c>
      <c r="AL29" s="100">
        <f t="shared" si="23"/>
        <v>-2745</v>
      </c>
      <c r="AM29" s="46">
        <v>12</v>
      </c>
    </row>
    <row r="30" spans="1:39" x14ac:dyDescent="0.25">
      <c r="A30" s="21">
        <v>2002</v>
      </c>
      <c r="B30" s="143" t="s">
        <v>107</v>
      </c>
      <c r="C30" s="136">
        <v>2.4300000000000002</v>
      </c>
      <c r="D30" s="72">
        <f t="shared" si="0"/>
        <v>2.4300000000000002</v>
      </c>
      <c r="E30" s="73">
        <f t="shared" si="28"/>
        <v>0.15337423312883436</v>
      </c>
      <c r="F30" s="73">
        <f t="shared" si="2"/>
        <v>2.5833742331288345</v>
      </c>
      <c r="G30" s="73">
        <f t="shared" si="29"/>
        <v>1.3256134969325153</v>
      </c>
      <c r="H30" s="74">
        <f t="shared" si="30"/>
        <v>0.221840490797546</v>
      </c>
      <c r="I30" s="75">
        <f t="shared" si="31"/>
        <v>0.15337423312883436</v>
      </c>
      <c r="J30" s="74">
        <f t="shared" si="6"/>
        <v>1.7008282208588956</v>
      </c>
      <c r="K30" s="71">
        <f t="shared" si="7"/>
        <v>0.8825460122699389</v>
      </c>
      <c r="L30" s="76">
        <f t="shared" si="32"/>
        <v>0.76073619631901845</v>
      </c>
      <c r="M30" s="74">
        <f t="shared" si="24"/>
        <v>2.3081901840490797</v>
      </c>
      <c r="N30" s="71">
        <f t="shared" si="9"/>
        <v>0.2751840490797548</v>
      </c>
      <c r="O30" s="123">
        <f>'Input Model'!V$10</f>
        <v>163</v>
      </c>
      <c r="P30" s="77">
        <f t="shared" si="33"/>
        <v>396.09000000000003</v>
      </c>
      <c r="Q30" s="77">
        <f>'Input Model'!V$19</f>
        <v>25</v>
      </c>
      <c r="R30" s="77">
        <f t="shared" si="11"/>
        <v>421.09000000000003</v>
      </c>
      <c r="S30" s="77">
        <f>'Input Model'!V$36</f>
        <v>216.07499999999999</v>
      </c>
      <c r="T30" s="77">
        <f>'Input Model'!V$44</f>
        <v>36.159999999999997</v>
      </c>
      <c r="U30" s="78">
        <f>'Input Model'!V$55</f>
        <v>25</v>
      </c>
      <c r="V30" s="77">
        <f t="shared" si="12"/>
        <v>277.23500000000001</v>
      </c>
      <c r="W30" s="79">
        <f t="shared" si="13"/>
        <v>143.85500000000002</v>
      </c>
      <c r="X30" s="78">
        <f>'Input Model'!V$64</f>
        <v>124</v>
      </c>
      <c r="Y30" s="77">
        <f t="shared" si="25"/>
        <v>376.23500000000001</v>
      </c>
      <c r="Z30" s="79">
        <f t="shared" si="27"/>
        <v>44.855000000000018</v>
      </c>
      <c r="AA30" s="80">
        <f>'Input Model'!V$4</f>
        <v>750</v>
      </c>
      <c r="AB30" s="320">
        <f t="shared" si="14"/>
        <v>297067.5</v>
      </c>
      <c r="AC30" s="81">
        <f t="shared" si="15"/>
        <v>18750</v>
      </c>
      <c r="AD30" s="81">
        <f t="shared" si="16"/>
        <v>315817.5</v>
      </c>
      <c r="AE30" s="81">
        <f t="shared" si="17"/>
        <v>162056.25</v>
      </c>
      <c r="AF30" s="81">
        <f t="shared" si="18"/>
        <v>27119.999999999996</v>
      </c>
      <c r="AG30" s="82">
        <f t="shared" si="19"/>
        <v>18750</v>
      </c>
      <c r="AH30" s="81">
        <f t="shared" si="20"/>
        <v>207926.25</v>
      </c>
      <c r="AI30" s="79">
        <f t="shared" si="21"/>
        <v>107891.25</v>
      </c>
      <c r="AJ30" s="84">
        <f t="shared" si="22"/>
        <v>93000</v>
      </c>
      <c r="AK30" s="141">
        <f t="shared" si="26"/>
        <v>282176.25</v>
      </c>
      <c r="AL30" s="155">
        <f t="shared" si="23"/>
        <v>33641.25</v>
      </c>
      <c r="AM30" s="46">
        <v>1</v>
      </c>
    </row>
    <row r="31" spans="1:39" x14ac:dyDescent="0.25">
      <c r="A31" s="22" t="s">
        <v>4</v>
      </c>
      <c r="B31" s="37" t="s">
        <v>17</v>
      </c>
      <c r="C31" s="136">
        <v>2.25</v>
      </c>
      <c r="D31" s="72">
        <f t="shared" si="0"/>
        <v>2.25</v>
      </c>
      <c r="E31" s="73">
        <f t="shared" si="28"/>
        <v>0.15337423312883436</v>
      </c>
      <c r="F31" s="73">
        <f t="shared" si="2"/>
        <v>2.4033742331288344</v>
      </c>
      <c r="G31" s="73">
        <f t="shared" si="29"/>
        <v>1.3256134969325153</v>
      </c>
      <c r="H31" s="74">
        <f t="shared" si="30"/>
        <v>0.221840490797546</v>
      </c>
      <c r="I31" s="75">
        <f t="shared" si="31"/>
        <v>0.15337423312883436</v>
      </c>
      <c r="J31" s="74">
        <f t="shared" si="6"/>
        <v>1.7008282208588956</v>
      </c>
      <c r="K31" s="71">
        <f t="shared" si="7"/>
        <v>0.70254601226993874</v>
      </c>
      <c r="L31" s="76">
        <f t="shared" si="32"/>
        <v>0.76073619631901845</v>
      </c>
      <c r="M31" s="74">
        <f t="shared" si="24"/>
        <v>2.3081901840490797</v>
      </c>
      <c r="N31" s="71">
        <f t="shared" si="9"/>
        <v>9.518404907975464E-2</v>
      </c>
      <c r="O31" s="123">
        <f>'Input Model'!V$10</f>
        <v>163</v>
      </c>
      <c r="P31" s="77">
        <f t="shared" si="33"/>
        <v>366.75</v>
      </c>
      <c r="Q31" s="77">
        <f>'Input Model'!V$19</f>
        <v>25</v>
      </c>
      <c r="R31" s="77">
        <f t="shared" si="11"/>
        <v>391.75</v>
      </c>
      <c r="S31" s="77">
        <f>'Input Model'!V$36</f>
        <v>216.07499999999999</v>
      </c>
      <c r="T31" s="77">
        <f>'Input Model'!V$44</f>
        <v>36.159999999999997</v>
      </c>
      <c r="U31" s="78">
        <f>'Input Model'!V$55</f>
        <v>25</v>
      </c>
      <c r="V31" s="77">
        <f t="shared" si="12"/>
        <v>277.23500000000001</v>
      </c>
      <c r="W31" s="79">
        <f t="shared" si="13"/>
        <v>114.51499999999999</v>
      </c>
      <c r="X31" s="78">
        <f>'Input Model'!V$64</f>
        <v>124</v>
      </c>
      <c r="Y31" s="77">
        <f t="shared" si="25"/>
        <v>376.23500000000001</v>
      </c>
      <c r="Z31" s="79">
        <f t="shared" si="27"/>
        <v>15.514999999999986</v>
      </c>
      <c r="AA31" s="80">
        <f>'Input Model'!V$4</f>
        <v>750</v>
      </c>
      <c r="AB31" s="320">
        <f t="shared" si="14"/>
        <v>275062.5</v>
      </c>
      <c r="AC31" s="81">
        <f t="shared" si="15"/>
        <v>18750</v>
      </c>
      <c r="AD31" s="81">
        <f t="shared" si="16"/>
        <v>293812.5</v>
      </c>
      <c r="AE31" s="81">
        <f t="shared" si="17"/>
        <v>162056.25</v>
      </c>
      <c r="AF31" s="81">
        <f t="shared" si="18"/>
        <v>27119.999999999996</v>
      </c>
      <c r="AG31" s="82">
        <f t="shared" si="19"/>
        <v>18750</v>
      </c>
      <c r="AH31" s="81">
        <f t="shared" si="20"/>
        <v>207926.25</v>
      </c>
      <c r="AI31" s="79">
        <f t="shared" si="21"/>
        <v>85886.25</v>
      </c>
      <c r="AJ31" s="84">
        <f t="shared" si="22"/>
        <v>93000</v>
      </c>
      <c r="AK31" s="141">
        <f t="shared" si="26"/>
        <v>282176.25</v>
      </c>
      <c r="AL31" s="155">
        <f t="shared" si="23"/>
        <v>11636.25</v>
      </c>
      <c r="AM31" s="46">
        <v>2</v>
      </c>
    </row>
    <row r="32" spans="1:39" x14ac:dyDescent="0.25">
      <c r="A32" s="22" t="s">
        <v>4</v>
      </c>
      <c r="B32" s="37" t="s">
        <v>18</v>
      </c>
      <c r="C32" s="136">
        <v>2.2200000000000002</v>
      </c>
      <c r="D32" s="72">
        <f t="shared" si="0"/>
        <v>2.2200000000000002</v>
      </c>
      <c r="E32" s="73">
        <f t="shared" si="28"/>
        <v>0.15337423312883436</v>
      </c>
      <c r="F32" s="73">
        <f t="shared" si="2"/>
        <v>2.3733742331288346</v>
      </c>
      <c r="G32" s="73">
        <f t="shared" si="29"/>
        <v>1.3256134969325153</v>
      </c>
      <c r="H32" s="74">
        <f t="shared" si="30"/>
        <v>0.221840490797546</v>
      </c>
      <c r="I32" s="75">
        <f t="shared" si="31"/>
        <v>0.15337423312883436</v>
      </c>
      <c r="J32" s="74">
        <f t="shared" si="6"/>
        <v>1.7008282208588956</v>
      </c>
      <c r="K32" s="71">
        <f t="shared" si="7"/>
        <v>0.67254601226993893</v>
      </c>
      <c r="L32" s="76">
        <f t="shared" si="32"/>
        <v>0.76073619631901845</v>
      </c>
      <c r="M32" s="74">
        <f t="shared" si="24"/>
        <v>2.3081901840490797</v>
      </c>
      <c r="N32" s="71">
        <f t="shared" si="9"/>
        <v>6.5184049079754836E-2</v>
      </c>
      <c r="O32" s="123">
        <f>'Input Model'!V$10</f>
        <v>163</v>
      </c>
      <c r="P32" s="77">
        <f t="shared" si="33"/>
        <v>361.86</v>
      </c>
      <c r="Q32" s="77">
        <f>'Input Model'!V$19</f>
        <v>25</v>
      </c>
      <c r="R32" s="77">
        <f t="shared" si="11"/>
        <v>386.86</v>
      </c>
      <c r="S32" s="77">
        <f>'Input Model'!V$36</f>
        <v>216.07499999999999</v>
      </c>
      <c r="T32" s="77">
        <f>'Input Model'!V$44</f>
        <v>36.159999999999997</v>
      </c>
      <c r="U32" s="78">
        <f>'Input Model'!V$55</f>
        <v>25</v>
      </c>
      <c r="V32" s="77">
        <f t="shared" si="12"/>
        <v>277.23500000000001</v>
      </c>
      <c r="W32" s="79">
        <f t="shared" si="13"/>
        <v>109.625</v>
      </c>
      <c r="X32" s="78">
        <f>'Input Model'!V$64</f>
        <v>124</v>
      </c>
      <c r="Y32" s="77">
        <f t="shared" si="25"/>
        <v>376.23500000000001</v>
      </c>
      <c r="Z32" s="79">
        <f t="shared" si="27"/>
        <v>10.625</v>
      </c>
      <c r="AA32" s="80">
        <f>'Input Model'!V$4</f>
        <v>750</v>
      </c>
      <c r="AB32" s="320">
        <f t="shared" si="14"/>
        <v>271395</v>
      </c>
      <c r="AC32" s="81">
        <f t="shared" si="15"/>
        <v>18750</v>
      </c>
      <c r="AD32" s="81">
        <f t="shared" si="16"/>
        <v>290145</v>
      </c>
      <c r="AE32" s="81">
        <f t="shared" si="17"/>
        <v>162056.25</v>
      </c>
      <c r="AF32" s="81">
        <f t="shared" si="18"/>
        <v>27119.999999999996</v>
      </c>
      <c r="AG32" s="82">
        <f t="shared" si="19"/>
        <v>18750</v>
      </c>
      <c r="AH32" s="81">
        <f t="shared" si="20"/>
        <v>207926.25</v>
      </c>
      <c r="AI32" s="79">
        <f t="shared" si="21"/>
        <v>82218.75</v>
      </c>
      <c r="AJ32" s="84">
        <f t="shared" si="22"/>
        <v>93000</v>
      </c>
      <c r="AK32" s="141">
        <f t="shared" si="26"/>
        <v>282176.25</v>
      </c>
      <c r="AL32" s="155">
        <f t="shared" si="23"/>
        <v>7968.75</v>
      </c>
      <c r="AM32" s="46">
        <v>3</v>
      </c>
    </row>
    <row r="33" spans="1:39" x14ac:dyDescent="0.25">
      <c r="A33" s="22" t="s">
        <v>4</v>
      </c>
      <c r="B33" s="37" t="s">
        <v>19</v>
      </c>
      <c r="C33" s="136">
        <v>2.2200000000000002</v>
      </c>
      <c r="D33" s="72">
        <f t="shared" si="0"/>
        <v>2.2200000000000002</v>
      </c>
      <c r="E33" s="73">
        <f t="shared" si="28"/>
        <v>0.15337423312883436</v>
      </c>
      <c r="F33" s="73">
        <f t="shared" si="2"/>
        <v>2.3733742331288346</v>
      </c>
      <c r="G33" s="73">
        <f t="shared" si="29"/>
        <v>1.3256134969325153</v>
      </c>
      <c r="H33" s="74">
        <f t="shared" si="30"/>
        <v>0.221840490797546</v>
      </c>
      <c r="I33" s="75">
        <f t="shared" si="31"/>
        <v>0.15337423312883436</v>
      </c>
      <c r="J33" s="74">
        <f t="shared" si="6"/>
        <v>1.7008282208588956</v>
      </c>
      <c r="K33" s="71">
        <f t="shared" si="7"/>
        <v>0.67254601226993893</v>
      </c>
      <c r="L33" s="76">
        <f t="shared" si="32"/>
        <v>0.76073619631901845</v>
      </c>
      <c r="M33" s="74">
        <f t="shared" si="24"/>
        <v>2.3081901840490797</v>
      </c>
      <c r="N33" s="71">
        <f t="shared" si="9"/>
        <v>6.5184049079754836E-2</v>
      </c>
      <c r="O33" s="123">
        <f>'Input Model'!V$10</f>
        <v>163</v>
      </c>
      <c r="P33" s="77">
        <f t="shared" si="33"/>
        <v>361.86</v>
      </c>
      <c r="Q33" s="77">
        <f>'Input Model'!V$19</f>
        <v>25</v>
      </c>
      <c r="R33" s="77">
        <f t="shared" si="11"/>
        <v>386.86</v>
      </c>
      <c r="S33" s="77">
        <f>'Input Model'!V$36</f>
        <v>216.07499999999999</v>
      </c>
      <c r="T33" s="77">
        <f>'Input Model'!V$44</f>
        <v>36.159999999999997</v>
      </c>
      <c r="U33" s="78">
        <f>'Input Model'!V$55</f>
        <v>25</v>
      </c>
      <c r="V33" s="77">
        <f t="shared" si="12"/>
        <v>277.23500000000001</v>
      </c>
      <c r="W33" s="79">
        <f t="shared" si="13"/>
        <v>109.625</v>
      </c>
      <c r="X33" s="78">
        <f>'Input Model'!V$64</f>
        <v>124</v>
      </c>
      <c r="Y33" s="77">
        <f t="shared" si="25"/>
        <v>376.23500000000001</v>
      </c>
      <c r="Z33" s="79">
        <f t="shared" si="27"/>
        <v>10.625</v>
      </c>
      <c r="AA33" s="80">
        <f>'Input Model'!V$4</f>
        <v>750</v>
      </c>
      <c r="AB33" s="320">
        <f t="shared" si="14"/>
        <v>271395</v>
      </c>
      <c r="AC33" s="81">
        <f t="shared" si="15"/>
        <v>18750</v>
      </c>
      <c r="AD33" s="81">
        <f t="shared" si="16"/>
        <v>290145</v>
      </c>
      <c r="AE33" s="81">
        <f t="shared" si="17"/>
        <v>162056.25</v>
      </c>
      <c r="AF33" s="81">
        <f t="shared" si="18"/>
        <v>27119.999999999996</v>
      </c>
      <c r="AG33" s="82">
        <f t="shared" si="19"/>
        <v>18750</v>
      </c>
      <c r="AH33" s="81">
        <f t="shared" si="20"/>
        <v>207926.25</v>
      </c>
      <c r="AI33" s="79">
        <f t="shared" si="21"/>
        <v>82218.75</v>
      </c>
      <c r="AJ33" s="84">
        <f t="shared" si="22"/>
        <v>93000</v>
      </c>
      <c r="AK33" s="141">
        <f t="shared" si="26"/>
        <v>282176.25</v>
      </c>
      <c r="AL33" s="155">
        <f t="shared" si="23"/>
        <v>7968.75</v>
      </c>
      <c r="AM33" s="46">
        <v>4</v>
      </c>
    </row>
    <row r="34" spans="1:39" x14ac:dyDescent="0.25">
      <c r="A34" s="22" t="s">
        <v>4</v>
      </c>
      <c r="B34" s="145" t="s">
        <v>136</v>
      </c>
      <c r="C34" s="136">
        <v>2.19</v>
      </c>
      <c r="D34" s="72">
        <f t="shared" si="0"/>
        <v>2.19</v>
      </c>
      <c r="E34" s="73">
        <f t="shared" si="28"/>
        <v>0.15337423312883436</v>
      </c>
      <c r="F34" s="73">
        <f t="shared" si="2"/>
        <v>2.3433742331288343</v>
      </c>
      <c r="G34" s="73">
        <f t="shared" si="29"/>
        <v>1.3256134969325153</v>
      </c>
      <c r="H34" s="74">
        <f t="shared" si="30"/>
        <v>0.221840490797546</v>
      </c>
      <c r="I34" s="75">
        <f t="shared" si="31"/>
        <v>0.15337423312883436</v>
      </c>
      <c r="J34" s="74">
        <f t="shared" si="6"/>
        <v>1.7008282208588956</v>
      </c>
      <c r="K34" s="71">
        <f t="shared" si="7"/>
        <v>0.64254601226993868</v>
      </c>
      <c r="L34" s="76">
        <f t="shared" si="32"/>
        <v>0.76073619631901845</v>
      </c>
      <c r="M34" s="74">
        <f t="shared" si="24"/>
        <v>2.3081901840490797</v>
      </c>
      <c r="N34" s="71">
        <f t="shared" si="9"/>
        <v>3.5184049079754587E-2</v>
      </c>
      <c r="O34" s="123">
        <f>'Input Model'!V$10</f>
        <v>163</v>
      </c>
      <c r="P34" s="77">
        <f t="shared" si="33"/>
        <v>356.96999999999997</v>
      </c>
      <c r="Q34" s="77">
        <f>'Input Model'!V$19</f>
        <v>25</v>
      </c>
      <c r="R34" s="77">
        <f t="shared" si="11"/>
        <v>381.96999999999997</v>
      </c>
      <c r="S34" s="77">
        <f>'Input Model'!V$36</f>
        <v>216.07499999999999</v>
      </c>
      <c r="T34" s="77">
        <f>'Input Model'!V$44</f>
        <v>36.159999999999997</v>
      </c>
      <c r="U34" s="78">
        <f>'Input Model'!V$55</f>
        <v>25</v>
      </c>
      <c r="V34" s="77">
        <f t="shared" si="12"/>
        <v>277.23500000000001</v>
      </c>
      <c r="W34" s="79">
        <f t="shared" si="13"/>
        <v>104.73499999999996</v>
      </c>
      <c r="X34" s="78">
        <f>'Input Model'!V$64</f>
        <v>124</v>
      </c>
      <c r="Y34" s="77">
        <f t="shared" si="25"/>
        <v>376.23500000000001</v>
      </c>
      <c r="Z34" s="79">
        <f t="shared" si="27"/>
        <v>5.7349999999999568</v>
      </c>
      <c r="AA34" s="80">
        <f>'Input Model'!V$4</f>
        <v>750</v>
      </c>
      <c r="AB34" s="320">
        <f t="shared" si="14"/>
        <v>267727.5</v>
      </c>
      <c r="AC34" s="81">
        <f t="shared" si="15"/>
        <v>18750</v>
      </c>
      <c r="AD34" s="81">
        <f t="shared" si="16"/>
        <v>286477.5</v>
      </c>
      <c r="AE34" s="81">
        <f t="shared" si="17"/>
        <v>162056.25</v>
      </c>
      <c r="AF34" s="81">
        <f t="shared" si="18"/>
        <v>27119.999999999996</v>
      </c>
      <c r="AG34" s="82">
        <f t="shared" si="19"/>
        <v>18750</v>
      </c>
      <c r="AH34" s="81">
        <f t="shared" si="20"/>
        <v>207926.25</v>
      </c>
      <c r="AI34" s="79">
        <f t="shared" si="21"/>
        <v>78551.25</v>
      </c>
      <c r="AJ34" s="84">
        <f t="shared" si="22"/>
        <v>93000</v>
      </c>
      <c r="AK34" s="141">
        <f t="shared" si="26"/>
        <v>282176.25</v>
      </c>
      <c r="AL34" s="155">
        <f t="shared" si="23"/>
        <v>4301.25</v>
      </c>
      <c r="AM34" s="46">
        <v>5</v>
      </c>
    </row>
    <row r="35" spans="1:39" x14ac:dyDescent="0.25">
      <c r="A35" s="22" t="s">
        <v>4</v>
      </c>
      <c r="B35" s="37" t="s">
        <v>20</v>
      </c>
      <c r="C35" s="136">
        <v>2.23</v>
      </c>
      <c r="D35" s="72">
        <f t="shared" si="0"/>
        <v>2.23</v>
      </c>
      <c r="E35" s="73">
        <f t="shared" si="28"/>
        <v>0.15337423312883436</v>
      </c>
      <c r="F35" s="73">
        <f t="shared" si="2"/>
        <v>2.3833742331288343</v>
      </c>
      <c r="G35" s="73">
        <f t="shared" si="29"/>
        <v>1.3256134969325153</v>
      </c>
      <c r="H35" s="74">
        <f t="shared" si="30"/>
        <v>0.221840490797546</v>
      </c>
      <c r="I35" s="75">
        <f t="shared" si="31"/>
        <v>0.15337423312883436</v>
      </c>
      <c r="J35" s="74">
        <f t="shared" si="6"/>
        <v>1.7008282208588956</v>
      </c>
      <c r="K35" s="71">
        <f t="shared" si="7"/>
        <v>0.68254601226993872</v>
      </c>
      <c r="L35" s="76">
        <f t="shared" si="32"/>
        <v>0.76073619631901845</v>
      </c>
      <c r="M35" s="74">
        <f t="shared" si="24"/>
        <v>2.3081901840490797</v>
      </c>
      <c r="N35" s="71">
        <f t="shared" si="9"/>
        <v>7.5184049079754622E-2</v>
      </c>
      <c r="O35" s="123">
        <f>'Input Model'!V$10</f>
        <v>163</v>
      </c>
      <c r="P35" s="77">
        <f t="shared" si="33"/>
        <v>363.49</v>
      </c>
      <c r="Q35" s="77">
        <f>'Input Model'!V$19</f>
        <v>25</v>
      </c>
      <c r="R35" s="77">
        <f t="shared" si="11"/>
        <v>388.49</v>
      </c>
      <c r="S35" s="77">
        <f>'Input Model'!V$36</f>
        <v>216.07499999999999</v>
      </c>
      <c r="T35" s="77">
        <f>'Input Model'!V$44</f>
        <v>36.159999999999997</v>
      </c>
      <c r="U35" s="78">
        <f>'Input Model'!V$55</f>
        <v>25</v>
      </c>
      <c r="V35" s="77">
        <f t="shared" si="12"/>
        <v>277.23500000000001</v>
      </c>
      <c r="W35" s="79">
        <f t="shared" si="13"/>
        <v>111.255</v>
      </c>
      <c r="X35" s="78">
        <f>'Input Model'!V$64</f>
        <v>124</v>
      </c>
      <c r="Y35" s="77">
        <f t="shared" si="25"/>
        <v>376.23500000000001</v>
      </c>
      <c r="Z35" s="79">
        <f t="shared" si="27"/>
        <v>12.254999999999995</v>
      </c>
      <c r="AA35" s="80">
        <f>'Input Model'!V$4</f>
        <v>750</v>
      </c>
      <c r="AB35" s="320">
        <f t="shared" si="14"/>
        <v>272617.5</v>
      </c>
      <c r="AC35" s="81">
        <f t="shared" si="15"/>
        <v>18750</v>
      </c>
      <c r="AD35" s="81">
        <f t="shared" si="16"/>
        <v>291367.5</v>
      </c>
      <c r="AE35" s="81">
        <f t="shared" si="17"/>
        <v>162056.25</v>
      </c>
      <c r="AF35" s="81">
        <f t="shared" si="18"/>
        <v>27119.999999999996</v>
      </c>
      <c r="AG35" s="82">
        <f t="shared" si="19"/>
        <v>18750</v>
      </c>
      <c r="AH35" s="81">
        <f t="shared" si="20"/>
        <v>207926.25</v>
      </c>
      <c r="AI35" s="79">
        <f t="shared" si="21"/>
        <v>83441.25</v>
      </c>
      <c r="AJ35" s="84">
        <f t="shared" si="22"/>
        <v>93000</v>
      </c>
      <c r="AK35" s="141">
        <f t="shared" si="26"/>
        <v>282176.25</v>
      </c>
      <c r="AL35" s="155">
        <f t="shared" si="23"/>
        <v>9191.25</v>
      </c>
      <c r="AM35" s="46">
        <v>6</v>
      </c>
    </row>
    <row r="36" spans="1:39" x14ac:dyDescent="0.25">
      <c r="A36" s="22" t="s">
        <v>4</v>
      </c>
      <c r="B36" s="37" t="s">
        <v>11</v>
      </c>
      <c r="C36" s="136">
        <v>2.23</v>
      </c>
      <c r="D36" s="72">
        <f t="shared" si="0"/>
        <v>2.23</v>
      </c>
      <c r="E36" s="73">
        <f t="shared" si="28"/>
        <v>0.15337423312883436</v>
      </c>
      <c r="F36" s="73">
        <f t="shared" si="2"/>
        <v>2.3833742331288343</v>
      </c>
      <c r="G36" s="73">
        <f t="shared" si="29"/>
        <v>1.3256134969325153</v>
      </c>
      <c r="H36" s="74">
        <f t="shared" si="30"/>
        <v>0.221840490797546</v>
      </c>
      <c r="I36" s="75">
        <f t="shared" si="31"/>
        <v>0.15337423312883436</v>
      </c>
      <c r="J36" s="74">
        <f t="shared" si="6"/>
        <v>1.7008282208588956</v>
      </c>
      <c r="K36" s="71">
        <f t="shared" si="7"/>
        <v>0.68254601226993872</v>
      </c>
      <c r="L36" s="76">
        <f t="shared" si="32"/>
        <v>0.76073619631901845</v>
      </c>
      <c r="M36" s="74">
        <f t="shared" si="24"/>
        <v>2.3081901840490797</v>
      </c>
      <c r="N36" s="71">
        <f t="shared" si="9"/>
        <v>7.5184049079754622E-2</v>
      </c>
      <c r="O36" s="123">
        <f>'Input Model'!V$10</f>
        <v>163</v>
      </c>
      <c r="P36" s="77">
        <f t="shared" si="33"/>
        <v>363.49</v>
      </c>
      <c r="Q36" s="77">
        <f>'Input Model'!V$19</f>
        <v>25</v>
      </c>
      <c r="R36" s="77">
        <f t="shared" si="11"/>
        <v>388.49</v>
      </c>
      <c r="S36" s="77">
        <f>'Input Model'!V$36</f>
        <v>216.07499999999999</v>
      </c>
      <c r="T36" s="77">
        <f>'Input Model'!V$44</f>
        <v>36.159999999999997</v>
      </c>
      <c r="U36" s="78">
        <f>'Input Model'!V$55</f>
        <v>25</v>
      </c>
      <c r="V36" s="77">
        <f t="shared" si="12"/>
        <v>277.23500000000001</v>
      </c>
      <c r="W36" s="79">
        <f t="shared" si="13"/>
        <v>111.255</v>
      </c>
      <c r="X36" s="78">
        <f>'Input Model'!V$64</f>
        <v>124</v>
      </c>
      <c r="Y36" s="77">
        <f t="shared" si="25"/>
        <v>376.23500000000001</v>
      </c>
      <c r="Z36" s="79">
        <f t="shared" si="27"/>
        <v>12.254999999999995</v>
      </c>
      <c r="AA36" s="80">
        <f>'Input Model'!V$4</f>
        <v>750</v>
      </c>
      <c r="AB36" s="320">
        <f t="shared" si="14"/>
        <v>272617.5</v>
      </c>
      <c r="AC36" s="81">
        <f t="shared" si="15"/>
        <v>18750</v>
      </c>
      <c r="AD36" s="81">
        <f t="shared" si="16"/>
        <v>291367.5</v>
      </c>
      <c r="AE36" s="81">
        <f t="shared" si="17"/>
        <v>162056.25</v>
      </c>
      <c r="AF36" s="81">
        <f t="shared" si="18"/>
        <v>27119.999999999996</v>
      </c>
      <c r="AG36" s="82">
        <f t="shared" si="19"/>
        <v>18750</v>
      </c>
      <c r="AH36" s="81">
        <f t="shared" si="20"/>
        <v>207926.25</v>
      </c>
      <c r="AI36" s="79">
        <f t="shared" si="21"/>
        <v>83441.25</v>
      </c>
      <c r="AJ36" s="84">
        <f t="shared" si="22"/>
        <v>93000</v>
      </c>
      <c r="AK36" s="141">
        <f t="shared" si="26"/>
        <v>282176.25</v>
      </c>
      <c r="AL36" s="155">
        <f t="shared" si="23"/>
        <v>9191.25</v>
      </c>
      <c r="AM36" s="46">
        <v>7</v>
      </c>
    </row>
    <row r="37" spans="1:39" x14ac:dyDescent="0.25">
      <c r="A37" s="22" t="s">
        <v>4</v>
      </c>
      <c r="B37" s="37" t="s">
        <v>12</v>
      </c>
      <c r="C37" s="136">
        <v>2.2599999999999998</v>
      </c>
      <c r="D37" s="72">
        <f t="shared" si="0"/>
        <v>2.2599999999999998</v>
      </c>
      <c r="E37" s="73">
        <f t="shared" si="28"/>
        <v>0.15337423312883436</v>
      </c>
      <c r="F37" s="73">
        <f t="shared" si="2"/>
        <v>2.4133742331288341</v>
      </c>
      <c r="G37" s="73">
        <f t="shared" si="29"/>
        <v>1.3256134969325153</v>
      </c>
      <c r="H37" s="74">
        <f t="shared" si="30"/>
        <v>0.221840490797546</v>
      </c>
      <c r="I37" s="75">
        <f t="shared" si="31"/>
        <v>0.15337423312883436</v>
      </c>
      <c r="J37" s="74">
        <f t="shared" si="6"/>
        <v>1.7008282208588956</v>
      </c>
      <c r="K37" s="71">
        <f t="shared" si="7"/>
        <v>0.71254601226993852</v>
      </c>
      <c r="L37" s="76">
        <f t="shared" si="32"/>
        <v>0.76073619631901845</v>
      </c>
      <c r="M37" s="74">
        <f t="shared" si="24"/>
        <v>2.3081901840490797</v>
      </c>
      <c r="N37" s="71">
        <f t="shared" si="9"/>
        <v>0.10518404907975443</v>
      </c>
      <c r="O37" s="123">
        <f>'Input Model'!V$10</f>
        <v>163</v>
      </c>
      <c r="P37" s="77">
        <f t="shared" si="33"/>
        <v>368.37999999999994</v>
      </c>
      <c r="Q37" s="77">
        <f>'Input Model'!V$19</f>
        <v>25</v>
      </c>
      <c r="R37" s="77">
        <f t="shared" si="11"/>
        <v>393.37999999999994</v>
      </c>
      <c r="S37" s="77">
        <f>'Input Model'!V$36</f>
        <v>216.07499999999999</v>
      </c>
      <c r="T37" s="77">
        <f>'Input Model'!V$44</f>
        <v>36.159999999999997</v>
      </c>
      <c r="U37" s="78">
        <f>'Input Model'!V$55</f>
        <v>25</v>
      </c>
      <c r="V37" s="77">
        <f t="shared" si="12"/>
        <v>277.23500000000001</v>
      </c>
      <c r="W37" s="79">
        <f t="shared" si="13"/>
        <v>116.14499999999992</v>
      </c>
      <c r="X37" s="78">
        <f>'Input Model'!V$64</f>
        <v>124</v>
      </c>
      <c r="Y37" s="77">
        <f t="shared" si="25"/>
        <v>376.23500000000001</v>
      </c>
      <c r="Z37" s="79">
        <f t="shared" si="27"/>
        <v>17.144999999999925</v>
      </c>
      <c r="AA37" s="80">
        <f>'Input Model'!V$4</f>
        <v>750</v>
      </c>
      <c r="AB37" s="320">
        <f t="shared" si="14"/>
        <v>276284.99999999994</v>
      </c>
      <c r="AC37" s="81">
        <f t="shared" si="15"/>
        <v>18750</v>
      </c>
      <c r="AD37" s="81">
        <f t="shared" si="16"/>
        <v>295034.99999999994</v>
      </c>
      <c r="AE37" s="81">
        <f t="shared" si="17"/>
        <v>162056.25</v>
      </c>
      <c r="AF37" s="81">
        <f t="shared" si="18"/>
        <v>27119.999999999996</v>
      </c>
      <c r="AG37" s="82">
        <f t="shared" si="19"/>
        <v>18750</v>
      </c>
      <c r="AH37" s="81">
        <f t="shared" si="20"/>
        <v>207926.25</v>
      </c>
      <c r="AI37" s="79">
        <f t="shared" si="21"/>
        <v>87108.749999999942</v>
      </c>
      <c r="AJ37" s="84">
        <f t="shared" si="22"/>
        <v>93000</v>
      </c>
      <c r="AK37" s="141">
        <f t="shared" si="26"/>
        <v>282176.25</v>
      </c>
      <c r="AL37" s="155">
        <f t="shared" si="23"/>
        <v>12858.749999999942</v>
      </c>
      <c r="AM37" s="46">
        <v>8</v>
      </c>
    </row>
    <row r="38" spans="1:39" x14ac:dyDescent="0.25">
      <c r="A38" s="22" t="s">
        <v>4</v>
      </c>
      <c r="B38" s="37" t="s">
        <v>13</v>
      </c>
      <c r="C38" s="136">
        <v>2.31</v>
      </c>
      <c r="D38" s="72">
        <f t="shared" ref="D38:D69" si="34">C38</f>
        <v>2.31</v>
      </c>
      <c r="E38" s="73">
        <f t="shared" si="28"/>
        <v>0.15337423312883436</v>
      </c>
      <c r="F38" s="73">
        <f t="shared" si="2"/>
        <v>2.4633742331288344</v>
      </c>
      <c r="G38" s="73">
        <f t="shared" si="29"/>
        <v>1.3256134969325153</v>
      </c>
      <c r="H38" s="74">
        <f t="shared" si="30"/>
        <v>0.221840490797546</v>
      </c>
      <c r="I38" s="75">
        <f t="shared" si="31"/>
        <v>0.15337423312883436</v>
      </c>
      <c r="J38" s="74">
        <f t="shared" si="6"/>
        <v>1.7008282208588956</v>
      </c>
      <c r="K38" s="71">
        <f t="shared" si="7"/>
        <v>0.76254601226993879</v>
      </c>
      <c r="L38" s="76">
        <f t="shared" si="32"/>
        <v>0.76073619631901845</v>
      </c>
      <c r="M38" s="74">
        <f t="shared" si="24"/>
        <v>2.3081901840490797</v>
      </c>
      <c r="N38" s="71">
        <f t="shared" si="9"/>
        <v>0.15518404907975469</v>
      </c>
      <c r="O38" s="123">
        <f>'Input Model'!V$10</f>
        <v>163</v>
      </c>
      <c r="P38" s="77">
        <f t="shared" si="33"/>
        <v>376.53000000000003</v>
      </c>
      <c r="Q38" s="77">
        <f>'Input Model'!V$19</f>
        <v>25</v>
      </c>
      <c r="R38" s="77">
        <f t="shared" si="11"/>
        <v>401.53000000000003</v>
      </c>
      <c r="S38" s="77">
        <f>'Input Model'!V$36</f>
        <v>216.07499999999999</v>
      </c>
      <c r="T38" s="77">
        <f>'Input Model'!V$44</f>
        <v>36.159999999999997</v>
      </c>
      <c r="U38" s="78">
        <f>'Input Model'!V$55</f>
        <v>25</v>
      </c>
      <c r="V38" s="77">
        <f t="shared" si="12"/>
        <v>277.23500000000001</v>
      </c>
      <c r="W38" s="79">
        <f t="shared" si="13"/>
        <v>124.29500000000002</v>
      </c>
      <c r="X38" s="78">
        <f>'Input Model'!V$64</f>
        <v>124</v>
      </c>
      <c r="Y38" s="77">
        <f t="shared" si="25"/>
        <v>376.23500000000001</v>
      </c>
      <c r="Z38" s="79">
        <f t="shared" si="27"/>
        <v>25.295000000000016</v>
      </c>
      <c r="AA38" s="80">
        <f>'Input Model'!V$4</f>
        <v>750</v>
      </c>
      <c r="AB38" s="320">
        <f t="shared" si="14"/>
        <v>282397.5</v>
      </c>
      <c r="AC38" s="81">
        <f t="shared" si="15"/>
        <v>18750</v>
      </c>
      <c r="AD38" s="81">
        <f t="shared" si="16"/>
        <v>301147.5</v>
      </c>
      <c r="AE38" s="81">
        <f t="shared" si="17"/>
        <v>162056.25</v>
      </c>
      <c r="AF38" s="81">
        <f t="shared" si="18"/>
        <v>27119.999999999996</v>
      </c>
      <c r="AG38" s="82">
        <f t="shared" si="19"/>
        <v>18750</v>
      </c>
      <c r="AH38" s="81">
        <f t="shared" si="20"/>
        <v>207926.25</v>
      </c>
      <c r="AI38" s="79">
        <f t="shared" si="21"/>
        <v>93221.25</v>
      </c>
      <c r="AJ38" s="84">
        <f t="shared" si="22"/>
        <v>93000</v>
      </c>
      <c r="AK38" s="141">
        <f t="shared" si="26"/>
        <v>282176.25</v>
      </c>
      <c r="AL38" s="155">
        <f t="shared" si="23"/>
        <v>18971.25</v>
      </c>
      <c r="AM38" s="46">
        <v>9</v>
      </c>
    </row>
    <row r="39" spans="1:39" x14ac:dyDescent="0.25">
      <c r="A39" s="22" t="s">
        <v>4</v>
      </c>
      <c r="B39" s="37" t="s">
        <v>14</v>
      </c>
      <c r="C39" s="136">
        <v>2.27</v>
      </c>
      <c r="D39" s="72">
        <f t="shared" si="34"/>
        <v>2.27</v>
      </c>
      <c r="E39" s="73">
        <f t="shared" si="28"/>
        <v>0.15337423312883436</v>
      </c>
      <c r="F39" s="73">
        <f t="shared" si="2"/>
        <v>2.4233742331288344</v>
      </c>
      <c r="G39" s="73">
        <f t="shared" si="29"/>
        <v>1.3256134969325153</v>
      </c>
      <c r="H39" s="74">
        <f t="shared" si="30"/>
        <v>0.221840490797546</v>
      </c>
      <c r="I39" s="75">
        <f t="shared" si="31"/>
        <v>0.15337423312883436</v>
      </c>
      <c r="J39" s="74">
        <f t="shared" si="6"/>
        <v>1.7008282208588956</v>
      </c>
      <c r="K39" s="71">
        <f t="shared" si="7"/>
        <v>0.72254601226993875</v>
      </c>
      <c r="L39" s="76">
        <f t="shared" si="32"/>
        <v>0.76073619631901845</v>
      </c>
      <c r="M39" s="74">
        <f t="shared" si="24"/>
        <v>2.3081901840490797</v>
      </c>
      <c r="N39" s="71">
        <f t="shared" si="9"/>
        <v>0.11518404907975466</v>
      </c>
      <c r="O39" s="123">
        <f>'Input Model'!V$10</f>
        <v>163</v>
      </c>
      <c r="P39" s="77">
        <f t="shared" si="33"/>
        <v>370.01</v>
      </c>
      <c r="Q39" s="77">
        <f>'Input Model'!V$19</f>
        <v>25</v>
      </c>
      <c r="R39" s="77">
        <f t="shared" si="11"/>
        <v>395.01</v>
      </c>
      <c r="S39" s="77">
        <f>'Input Model'!V$36</f>
        <v>216.07499999999999</v>
      </c>
      <c r="T39" s="77">
        <f>'Input Model'!V$44</f>
        <v>36.159999999999997</v>
      </c>
      <c r="U39" s="78">
        <f>'Input Model'!V$55</f>
        <v>25</v>
      </c>
      <c r="V39" s="77">
        <f t="shared" si="12"/>
        <v>277.23500000000001</v>
      </c>
      <c r="W39" s="79">
        <f t="shared" si="13"/>
        <v>117.77499999999998</v>
      </c>
      <c r="X39" s="78">
        <f>'Input Model'!V$64</f>
        <v>124</v>
      </c>
      <c r="Y39" s="77">
        <f t="shared" si="25"/>
        <v>376.23500000000001</v>
      </c>
      <c r="Z39" s="79">
        <f t="shared" si="27"/>
        <v>18.774999999999977</v>
      </c>
      <c r="AA39" s="80">
        <f>'Input Model'!V$4</f>
        <v>750</v>
      </c>
      <c r="AB39" s="320">
        <f t="shared" si="14"/>
        <v>277507.5</v>
      </c>
      <c r="AC39" s="81">
        <f t="shared" si="15"/>
        <v>18750</v>
      </c>
      <c r="AD39" s="81">
        <f t="shared" si="16"/>
        <v>296257.5</v>
      </c>
      <c r="AE39" s="81">
        <f t="shared" si="17"/>
        <v>162056.25</v>
      </c>
      <c r="AF39" s="81">
        <f t="shared" si="18"/>
        <v>27119.999999999996</v>
      </c>
      <c r="AG39" s="82">
        <f t="shared" si="19"/>
        <v>18750</v>
      </c>
      <c r="AH39" s="81">
        <f t="shared" si="20"/>
        <v>207926.25</v>
      </c>
      <c r="AI39" s="79">
        <f t="shared" si="21"/>
        <v>88331.25</v>
      </c>
      <c r="AJ39" s="84">
        <f t="shared" si="22"/>
        <v>93000</v>
      </c>
      <c r="AK39" s="141">
        <f t="shared" si="26"/>
        <v>282176.25</v>
      </c>
      <c r="AL39" s="155">
        <f t="shared" si="23"/>
        <v>14081.25</v>
      </c>
      <c r="AM39" s="46">
        <v>10</v>
      </c>
    </row>
    <row r="40" spans="1:39" x14ac:dyDescent="0.25">
      <c r="A40" s="413" t="s">
        <v>4</v>
      </c>
      <c r="B40" s="37" t="s">
        <v>15</v>
      </c>
      <c r="C40" s="414">
        <v>2.09</v>
      </c>
      <c r="D40" s="193">
        <f t="shared" si="34"/>
        <v>2.09</v>
      </c>
      <c r="E40" s="73">
        <f t="shared" si="28"/>
        <v>0.15337423312883436</v>
      </c>
      <c r="F40" s="73">
        <f t="shared" si="2"/>
        <v>2.2433742331288342</v>
      </c>
      <c r="G40" s="73">
        <f t="shared" si="29"/>
        <v>1.3256134969325153</v>
      </c>
      <c r="H40" s="74">
        <f t="shared" si="30"/>
        <v>0.221840490797546</v>
      </c>
      <c r="I40" s="75">
        <f t="shared" si="31"/>
        <v>0.15337423312883436</v>
      </c>
      <c r="J40" s="74">
        <f t="shared" si="6"/>
        <v>1.7008282208588956</v>
      </c>
      <c r="K40" s="71">
        <f t="shared" si="7"/>
        <v>0.54254601226993859</v>
      </c>
      <c r="L40" s="76">
        <f t="shared" si="32"/>
        <v>0.76073619631901845</v>
      </c>
      <c r="M40" s="74">
        <f t="shared" si="24"/>
        <v>2.3081901840490797</v>
      </c>
      <c r="N40" s="71">
        <f t="shared" si="9"/>
        <v>-6.4815950920245502E-2</v>
      </c>
      <c r="O40" s="415">
        <f>'Input Model'!V$10</f>
        <v>163</v>
      </c>
      <c r="P40" s="77">
        <f t="shared" si="33"/>
        <v>340.66999999999996</v>
      </c>
      <c r="Q40" s="77">
        <f>'Input Model'!V$19</f>
        <v>25</v>
      </c>
      <c r="R40" s="77">
        <f t="shared" si="11"/>
        <v>365.66999999999996</v>
      </c>
      <c r="S40" s="77">
        <f>'Input Model'!V$36</f>
        <v>216.07499999999999</v>
      </c>
      <c r="T40" s="77">
        <f>'Input Model'!V$44</f>
        <v>36.159999999999997</v>
      </c>
      <c r="U40" s="78">
        <f>'Input Model'!V$55</f>
        <v>25</v>
      </c>
      <c r="V40" s="77">
        <f t="shared" si="12"/>
        <v>277.23500000000001</v>
      </c>
      <c r="W40" s="79">
        <f t="shared" si="13"/>
        <v>88.434999999999945</v>
      </c>
      <c r="X40" s="78">
        <f>'Input Model'!V$64</f>
        <v>124</v>
      </c>
      <c r="Y40" s="77">
        <f t="shared" si="25"/>
        <v>376.23500000000001</v>
      </c>
      <c r="Z40" s="79">
        <f t="shared" si="27"/>
        <v>-10.565000000000055</v>
      </c>
      <c r="AA40" s="416">
        <f>'Input Model'!V$4</f>
        <v>750</v>
      </c>
      <c r="AB40" s="320">
        <f t="shared" si="14"/>
        <v>255502.49999999997</v>
      </c>
      <c r="AC40" s="81">
        <f t="shared" si="15"/>
        <v>18750</v>
      </c>
      <c r="AD40" s="81">
        <f t="shared" si="16"/>
        <v>274252.5</v>
      </c>
      <c r="AE40" s="81">
        <f t="shared" si="17"/>
        <v>162056.25</v>
      </c>
      <c r="AF40" s="81">
        <f t="shared" si="18"/>
        <v>27119.999999999996</v>
      </c>
      <c r="AG40" s="82">
        <f t="shared" si="19"/>
        <v>18750</v>
      </c>
      <c r="AH40" s="81">
        <f t="shared" si="20"/>
        <v>207926.25</v>
      </c>
      <c r="AI40" s="79">
        <f t="shared" si="21"/>
        <v>66326.25</v>
      </c>
      <c r="AJ40" s="84">
        <f t="shared" si="22"/>
        <v>93000</v>
      </c>
      <c r="AK40" s="141">
        <f t="shared" si="26"/>
        <v>282176.25</v>
      </c>
      <c r="AL40" s="155">
        <f t="shared" si="23"/>
        <v>-7923.75</v>
      </c>
      <c r="AM40" s="46">
        <v>11</v>
      </c>
    </row>
    <row r="41" spans="1:39" x14ac:dyDescent="0.25">
      <c r="A41" s="23" t="s">
        <v>4</v>
      </c>
      <c r="B41" s="130" t="s">
        <v>137</v>
      </c>
      <c r="C41" s="137">
        <v>2.04</v>
      </c>
      <c r="D41" s="86">
        <f t="shared" si="34"/>
        <v>2.04</v>
      </c>
      <c r="E41" s="87">
        <f t="shared" si="28"/>
        <v>0.15337423312883436</v>
      </c>
      <c r="F41" s="87">
        <f t="shared" si="2"/>
        <v>2.1933742331288344</v>
      </c>
      <c r="G41" s="87">
        <f t="shared" si="29"/>
        <v>1.3256134969325153</v>
      </c>
      <c r="H41" s="88">
        <f t="shared" si="30"/>
        <v>0.221840490797546</v>
      </c>
      <c r="I41" s="89">
        <f t="shared" si="31"/>
        <v>0.15337423312883436</v>
      </c>
      <c r="J41" s="88">
        <f t="shared" si="6"/>
        <v>1.7008282208588956</v>
      </c>
      <c r="K41" s="85">
        <f t="shared" si="7"/>
        <v>0.49254601226993877</v>
      </c>
      <c r="L41" s="90">
        <f t="shared" si="32"/>
        <v>0.76073619631901845</v>
      </c>
      <c r="M41" s="88">
        <f t="shared" si="24"/>
        <v>2.3081901840490797</v>
      </c>
      <c r="N41" s="85">
        <f t="shared" si="9"/>
        <v>-0.11481595092024532</v>
      </c>
      <c r="O41" s="91">
        <f>'Input Model'!V$10</f>
        <v>163</v>
      </c>
      <c r="P41" s="92">
        <f t="shared" si="33"/>
        <v>332.52</v>
      </c>
      <c r="Q41" s="92">
        <f>'Input Model'!V$19</f>
        <v>25</v>
      </c>
      <c r="R41" s="92">
        <f t="shared" si="11"/>
        <v>357.52</v>
      </c>
      <c r="S41" s="92">
        <f>'Input Model'!V$36</f>
        <v>216.07499999999999</v>
      </c>
      <c r="T41" s="92">
        <f>'Input Model'!V$44</f>
        <v>36.159999999999997</v>
      </c>
      <c r="U41" s="93">
        <f>'Input Model'!V$55</f>
        <v>25</v>
      </c>
      <c r="V41" s="92">
        <f t="shared" si="12"/>
        <v>277.23500000000001</v>
      </c>
      <c r="W41" s="94">
        <f t="shared" si="13"/>
        <v>80.284999999999968</v>
      </c>
      <c r="X41" s="93">
        <f>'Input Model'!V$64</f>
        <v>124</v>
      </c>
      <c r="Y41" s="92">
        <f t="shared" si="25"/>
        <v>376.23500000000001</v>
      </c>
      <c r="Z41" s="94">
        <f t="shared" si="27"/>
        <v>-18.715000000000032</v>
      </c>
      <c r="AA41" s="95">
        <f>'Input Model'!V$4</f>
        <v>750</v>
      </c>
      <c r="AB41" s="321">
        <f t="shared" si="14"/>
        <v>249390</v>
      </c>
      <c r="AC41" s="96">
        <f t="shared" si="15"/>
        <v>18750</v>
      </c>
      <c r="AD41" s="96">
        <f t="shared" si="16"/>
        <v>268140</v>
      </c>
      <c r="AE41" s="96">
        <f t="shared" si="17"/>
        <v>162056.25</v>
      </c>
      <c r="AF41" s="96">
        <f t="shared" si="18"/>
        <v>27119.999999999996</v>
      </c>
      <c r="AG41" s="97">
        <f t="shared" si="19"/>
        <v>18750</v>
      </c>
      <c r="AH41" s="96">
        <f t="shared" si="20"/>
        <v>207926.25</v>
      </c>
      <c r="AI41" s="94">
        <f t="shared" si="21"/>
        <v>60213.75</v>
      </c>
      <c r="AJ41" s="99">
        <f t="shared" si="22"/>
        <v>93000</v>
      </c>
      <c r="AK41" s="412">
        <f t="shared" si="26"/>
        <v>282176.25</v>
      </c>
      <c r="AL41" s="100">
        <f t="shared" si="23"/>
        <v>-14036.25</v>
      </c>
      <c r="AM41" s="46">
        <v>12</v>
      </c>
    </row>
    <row r="42" spans="1:39" x14ac:dyDescent="0.25">
      <c r="A42" s="21">
        <v>2003</v>
      </c>
      <c r="B42" s="143" t="s">
        <v>108</v>
      </c>
      <c r="C42" s="136">
        <v>2.12</v>
      </c>
      <c r="D42" s="72">
        <f t="shared" si="34"/>
        <v>2.12</v>
      </c>
      <c r="E42" s="73">
        <f t="shared" si="28"/>
        <v>0.15923566878980891</v>
      </c>
      <c r="F42" s="73">
        <f t="shared" si="2"/>
        <v>2.2792356687898092</v>
      </c>
      <c r="G42" s="73">
        <f t="shared" si="29"/>
        <v>1.4041719745222931</v>
      </c>
      <c r="H42" s="74">
        <f t="shared" si="30"/>
        <v>0.23331210191082805</v>
      </c>
      <c r="I42" s="75">
        <f t="shared" si="31"/>
        <v>0.15923566878980891</v>
      </c>
      <c r="J42" s="74">
        <f t="shared" si="6"/>
        <v>1.79671974522293</v>
      </c>
      <c r="K42" s="71">
        <f t="shared" si="7"/>
        <v>0.48251592356687922</v>
      </c>
      <c r="L42" s="76">
        <f t="shared" si="32"/>
        <v>0.8152866242038217</v>
      </c>
      <c r="M42" s="74">
        <f t="shared" si="24"/>
        <v>2.4527707006369428</v>
      </c>
      <c r="N42" s="71">
        <f t="shared" si="9"/>
        <v>-0.17353503184713359</v>
      </c>
      <c r="O42" s="123">
        <f>'Input Model'!U$10</f>
        <v>157</v>
      </c>
      <c r="P42" s="77">
        <f t="shared" si="33"/>
        <v>332.84000000000003</v>
      </c>
      <c r="Q42" s="77">
        <f>'Input Model'!U$19</f>
        <v>25</v>
      </c>
      <c r="R42" s="77">
        <f t="shared" si="11"/>
        <v>357.84000000000003</v>
      </c>
      <c r="S42" s="77">
        <f>'Input Model'!U$36</f>
        <v>220.45500000000001</v>
      </c>
      <c r="T42" s="77">
        <f>'Input Model'!U$44</f>
        <v>36.630000000000003</v>
      </c>
      <c r="U42" s="78">
        <f>'Input Model'!U$55</f>
        <v>25</v>
      </c>
      <c r="V42" s="77">
        <f t="shared" si="12"/>
        <v>282.08500000000004</v>
      </c>
      <c r="W42" s="79">
        <f t="shared" si="13"/>
        <v>75.754999999999995</v>
      </c>
      <c r="X42" s="78">
        <f>'Input Model'!U$64</f>
        <v>128</v>
      </c>
      <c r="Y42" s="77">
        <f t="shared" si="25"/>
        <v>385.08500000000004</v>
      </c>
      <c r="Z42" s="79">
        <f t="shared" si="27"/>
        <v>-27.245000000000005</v>
      </c>
      <c r="AA42" s="80">
        <f>'Input Model'!U$4</f>
        <v>750</v>
      </c>
      <c r="AB42" s="320">
        <f t="shared" si="14"/>
        <v>249630.00000000003</v>
      </c>
      <c r="AC42" s="81">
        <f t="shared" si="15"/>
        <v>18750</v>
      </c>
      <c r="AD42" s="81">
        <f t="shared" si="16"/>
        <v>268380</v>
      </c>
      <c r="AE42" s="81">
        <f t="shared" si="17"/>
        <v>165341.25</v>
      </c>
      <c r="AF42" s="81">
        <f t="shared" si="18"/>
        <v>27472.500000000004</v>
      </c>
      <c r="AG42" s="82">
        <f t="shared" si="19"/>
        <v>18750</v>
      </c>
      <c r="AH42" s="81">
        <f t="shared" si="20"/>
        <v>211563.75</v>
      </c>
      <c r="AI42" s="79">
        <f t="shared" si="21"/>
        <v>56816.25</v>
      </c>
      <c r="AJ42" s="84">
        <f t="shared" si="22"/>
        <v>96000</v>
      </c>
      <c r="AK42" s="141">
        <f t="shared" si="26"/>
        <v>288813.75</v>
      </c>
      <c r="AL42" s="155">
        <f t="shared" si="23"/>
        <v>-20433.75</v>
      </c>
      <c r="AM42" s="46">
        <v>1</v>
      </c>
    </row>
    <row r="43" spans="1:39" x14ac:dyDescent="0.25">
      <c r="A43" s="22" t="s">
        <v>4</v>
      </c>
      <c r="B43" s="37" t="s">
        <v>17</v>
      </c>
      <c r="C43" s="136">
        <v>2.0499999999999998</v>
      </c>
      <c r="D43" s="72">
        <f t="shared" si="34"/>
        <v>2.0499999999999998</v>
      </c>
      <c r="E43" s="73">
        <f t="shared" si="28"/>
        <v>0.15923566878980891</v>
      </c>
      <c r="F43" s="73">
        <f t="shared" si="2"/>
        <v>2.2092356687898089</v>
      </c>
      <c r="G43" s="73">
        <f t="shared" si="29"/>
        <v>1.4041719745222931</v>
      </c>
      <c r="H43" s="74">
        <f t="shared" si="30"/>
        <v>0.23331210191082805</v>
      </c>
      <c r="I43" s="75">
        <f t="shared" si="31"/>
        <v>0.15923566878980891</v>
      </c>
      <c r="J43" s="74">
        <f t="shared" si="6"/>
        <v>1.79671974522293</v>
      </c>
      <c r="K43" s="71">
        <f t="shared" si="7"/>
        <v>0.41251592356687894</v>
      </c>
      <c r="L43" s="76">
        <f t="shared" si="32"/>
        <v>0.8152866242038217</v>
      </c>
      <c r="M43" s="74">
        <f t="shared" si="24"/>
        <v>2.4527707006369428</v>
      </c>
      <c r="N43" s="71">
        <f t="shared" si="9"/>
        <v>-0.24353503184713388</v>
      </c>
      <c r="O43" s="123">
        <f>'Input Model'!U$10</f>
        <v>157</v>
      </c>
      <c r="P43" s="77">
        <f t="shared" si="33"/>
        <v>321.84999999999997</v>
      </c>
      <c r="Q43" s="77">
        <f>'Input Model'!U$19</f>
        <v>25</v>
      </c>
      <c r="R43" s="77">
        <f t="shared" si="11"/>
        <v>346.84999999999997</v>
      </c>
      <c r="S43" s="77">
        <f>'Input Model'!U$36</f>
        <v>220.45500000000001</v>
      </c>
      <c r="T43" s="77">
        <f>'Input Model'!U$44</f>
        <v>36.630000000000003</v>
      </c>
      <c r="U43" s="78">
        <f>'Input Model'!U$55</f>
        <v>25</v>
      </c>
      <c r="V43" s="77">
        <f t="shared" si="12"/>
        <v>282.08500000000004</v>
      </c>
      <c r="W43" s="79">
        <f t="shared" si="13"/>
        <v>64.76499999999993</v>
      </c>
      <c r="X43" s="78">
        <f>'Input Model'!U$64</f>
        <v>128</v>
      </c>
      <c r="Y43" s="77">
        <f t="shared" si="25"/>
        <v>385.08500000000004</v>
      </c>
      <c r="Z43" s="79">
        <f t="shared" si="27"/>
        <v>-38.23500000000007</v>
      </c>
      <c r="AA43" s="80">
        <f>'Input Model'!U$4</f>
        <v>750</v>
      </c>
      <c r="AB43" s="320">
        <f t="shared" si="14"/>
        <v>241387.49999999997</v>
      </c>
      <c r="AC43" s="81">
        <f t="shared" si="15"/>
        <v>18750</v>
      </c>
      <c r="AD43" s="81">
        <f t="shared" si="16"/>
        <v>260137.49999999997</v>
      </c>
      <c r="AE43" s="81">
        <f t="shared" si="17"/>
        <v>165341.25</v>
      </c>
      <c r="AF43" s="81">
        <f t="shared" si="18"/>
        <v>27472.500000000004</v>
      </c>
      <c r="AG43" s="82">
        <f t="shared" si="19"/>
        <v>18750</v>
      </c>
      <c r="AH43" s="81">
        <f t="shared" si="20"/>
        <v>211563.75</v>
      </c>
      <c r="AI43" s="79">
        <f t="shared" si="21"/>
        <v>48573.749999999971</v>
      </c>
      <c r="AJ43" s="84">
        <f t="shared" si="22"/>
        <v>96000</v>
      </c>
      <c r="AK43" s="141">
        <f t="shared" si="26"/>
        <v>288813.75</v>
      </c>
      <c r="AL43" s="155">
        <f t="shared" si="23"/>
        <v>-28676.250000000029</v>
      </c>
      <c r="AM43" s="46">
        <v>2</v>
      </c>
    </row>
    <row r="44" spans="1:39" x14ac:dyDescent="0.25">
      <c r="A44" s="22" t="s">
        <v>4</v>
      </c>
      <c r="B44" s="37" t="s">
        <v>18</v>
      </c>
      <c r="C44" s="136">
        <v>2.15</v>
      </c>
      <c r="D44" s="72">
        <f t="shared" si="34"/>
        <v>2.15</v>
      </c>
      <c r="E44" s="73">
        <f t="shared" si="28"/>
        <v>0.15923566878980891</v>
      </c>
      <c r="F44" s="73">
        <f t="shared" si="2"/>
        <v>2.309235668789809</v>
      </c>
      <c r="G44" s="73">
        <f t="shared" si="29"/>
        <v>1.4041719745222931</v>
      </c>
      <c r="H44" s="74">
        <f t="shared" si="30"/>
        <v>0.23331210191082805</v>
      </c>
      <c r="I44" s="75">
        <f t="shared" si="31"/>
        <v>0.15923566878980891</v>
      </c>
      <c r="J44" s="74">
        <f t="shared" si="6"/>
        <v>1.79671974522293</v>
      </c>
      <c r="K44" s="71">
        <f t="shared" si="7"/>
        <v>0.51251592356687903</v>
      </c>
      <c r="L44" s="76">
        <f t="shared" si="32"/>
        <v>0.8152866242038217</v>
      </c>
      <c r="M44" s="74">
        <f t="shared" si="24"/>
        <v>2.4527707006369428</v>
      </c>
      <c r="N44" s="71">
        <f t="shared" si="9"/>
        <v>-0.14353503184713379</v>
      </c>
      <c r="O44" s="123">
        <f>'Input Model'!U$10</f>
        <v>157</v>
      </c>
      <c r="P44" s="77">
        <f t="shared" si="33"/>
        <v>337.55</v>
      </c>
      <c r="Q44" s="77">
        <f>'Input Model'!U$19</f>
        <v>25</v>
      </c>
      <c r="R44" s="77">
        <f t="shared" si="11"/>
        <v>362.55</v>
      </c>
      <c r="S44" s="77">
        <f>'Input Model'!U$36</f>
        <v>220.45500000000001</v>
      </c>
      <c r="T44" s="77">
        <f>'Input Model'!U$44</f>
        <v>36.630000000000003</v>
      </c>
      <c r="U44" s="78">
        <f>'Input Model'!U$55</f>
        <v>25</v>
      </c>
      <c r="V44" s="77">
        <f t="shared" si="12"/>
        <v>282.08500000000004</v>
      </c>
      <c r="W44" s="79">
        <f t="shared" si="13"/>
        <v>80.464999999999975</v>
      </c>
      <c r="X44" s="78">
        <f>'Input Model'!U$64</f>
        <v>128</v>
      </c>
      <c r="Y44" s="77">
        <f t="shared" si="25"/>
        <v>385.08500000000004</v>
      </c>
      <c r="Z44" s="79">
        <f t="shared" si="27"/>
        <v>-22.535000000000025</v>
      </c>
      <c r="AA44" s="80">
        <f>'Input Model'!U$4</f>
        <v>750</v>
      </c>
      <c r="AB44" s="320">
        <f t="shared" si="14"/>
        <v>253162.5</v>
      </c>
      <c r="AC44" s="81">
        <f t="shared" si="15"/>
        <v>18750</v>
      </c>
      <c r="AD44" s="81">
        <f t="shared" si="16"/>
        <v>271912.5</v>
      </c>
      <c r="AE44" s="81">
        <f t="shared" si="17"/>
        <v>165341.25</v>
      </c>
      <c r="AF44" s="81">
        <f t="shared" si="18"/>
        <v>27472.500000000004</v>
      </c>
      <c r="AG44" s="82">
        <f t="shared" si="19"/>
        <v>18750</v>
      </c>
      <c r="AH44" s="81">
        <f t="shared" si="20"/>
        <v>211563.75</v>
      </c>
      <c r="AI44" s="79">
        <f t="shared" si="21"/>
        <v>60348.75</v>
      </c>
      <c r="AJ44" s="84">
        <f t="shared" si="22"/>
        <v>96000</v>
      </c>
      <c r="AK44" s="141">
        <f t="shared" si="26"/>
        <v>288813.75</v>
      </c>
      <c r="AL44" s="155">
        <f t="shared" si="23"/>
        <v>-16901.25</v>
      </c>
      <c r="AM44" s="46">
        <v>3</v>
      </c>
    </row>
    <row r="45" spans="1:39" x14ac:dyDescent="0.25">
      <c r="A45" s="22" t="s">
        <v>4</v>
      </c>
      <c r="B45" s="37" t="s">
        <v>19</v>
      </c>
      <c r="C45" s="136">
        <v>2.27</v>
      </c>
      <c r="D45" s="72">
        <f t="shared" si="34"/>
        <v>2.27</v>
      </c>
      <c r="E45" s="73">
        <f t="shared" si="28"/>
        <v>0.15923566878980891</v>
      </c>
      <c r="F45" s="73">
        <f t="shared" si="2"/>
        <v>2.4292356687898091</v>
      </c>
      <c r="G45" s="73">
        <f t="shared" si="29"/>
        <v>1.4041719745222931</v>
      </c>
      <c r="H45" s="74">
        <f t="shared" si="30"/>
        <v>0.23331210191082805</v>
      </c>
      <c r="I45" s="75">
        <f t="shared" si="31"/>
        <v>0.15923566878980891</v>
      </c>
      <c r="J45" s="74">
        <f t="shared" si="6"/>
        <v>1.79671974522293</v>
      </c>
      <c r="K45" s="71">
        <f t="shared" si="7"/>
        <v>0.63251592356687913</v>
      </c>
      <c r="L45" s="76">
        <f t="shared" si="32"/>
        <v>0.8152866242038217</v>
      </c>
      <c r="M45" s="74">
        <f t="shared" si="24"/>
        <v>2.4527707006369428</v>
      </c>
      <c r="N45" s="71">
        <f t="shared" si="9"/>
        <v>-2.3535031847133681E-2</v>
      </c>
      <c r="O45" s="123">
        <f>'Input Model'!U$10</f>
        <v>157</v>
      </c>
      <c r="P45" s="77">
        <f t="shared" si="33"/>
        <v>356.39</v>
      </c>
      <c r="Q45" s="77">
        <f>'Input Model'!U$19</f>
        <v>25</v>
      </c>
      <c r="R45" s="77">
        <f t="shared" si="11"/>
        <v>381.39</v>
      </c>
      <c r="S45" s="77">
        <f>'Input Model'!U$36</f>
        <v>220.45500000000001</v>
      </c>
      <c r="T45" s="77">
        <f>'Input Model'!U$44</f>
        <v>36.630000000000003</v>
      </c>
      <c r="U45" s="78">
        <f>'Input Model'!U$55</f>
        <v>25</v>
      </c>
      <c r="V45" s="77">
        <f t="shared" si="12"/>
        <v>282.08500000000004</v>
      </c>
      <c r="W45" s="79">
        <f t="shared" si="13"/>
        <v>99.30499999999995</v>
      </c>
      <c r="X45" s="78">
        <f>'Input Model'!U$64</f>
        <v>128</v>
      </c>
      <c r="Y45" s="77">
        <f t="shared" si="25"/>
        <v>385.08500000000004</v>
      </c>
      <c r="Z45" s="79">
        <f t="shared" si="27"/>
        <v>-3.69500000000005</v>
      </c>
      <c r="AA45" s="80">
        <f>'Input Model'!U$4</f>
        <v>750</v>
      </c>
      <c r="AB45" s="320">
        <f t="shared" si="14"/>
        <v>267292.5</v>
      </c>
      <c r="AC45" s="81">
        <f t="shared" si="15"/>
        <v>18750</v>
      </c>
      <c r="AD45" s="81">
        <f t="shared" si="16"/>
        <v>286042.5</v>
      </c>
      <c r="AE45" s="81">
        <f t="shared" si="17"/>
        <v>165341.25</v>
      </c>
      <c r="AF45" s="81">
        <f t="shared" si="18"/>
        <v>27472.500000000004</v>
      </c>
      <c r="AG45" s="82">
        <f t="shared" si="19"/>
        <v>18750</v>
      </c>
      <c r="AH45" s="81">
        <f t="shared" si="20"/>
        <v>211563.75</v>
      </c>
      <c r="AI45" s="79">
        <f t="shared" si="21"/>
        <v>74478.75</v>
      </c>
      <c r="AJ45" s="84">
        <f t="shared" si="22"/>
        <v>96000</v>
      </c>
      <c r="AK45" s="141">
        <f t="shared" si="26"/>
        <v>288813.75</v>
      </c>
      <c r="AL45" s="155">
        <f t="shared" si="23"/>
        <v>-2771.25</v>
      </c>
      <c r="AM45" s="46">
        <v>4</v>
      </c>
    </row>
    <row r="46" spans="1:39" x14ac:dyDescent="0.25">
      <c r="A46" s="22" t="s">
        <v>4</v>
      </c>
      <c r="B46" s="145" t="s">
        <v>138</v>
      </c>
      <c r="C46" s="136">
        <v>2.33</v>
      </c>
      <c r="D46" s="72">
        <f t="shared" si="34"/>
        <v>2.33</v>
      </c>
      <c r="E46" s="73">
        <f t="shared" si="28"/>
        <v>0.15923566878980891</v>
      </c>
      <c r="F46" s="73">
        <f t="shared" si="2"/>
        <v>2.4892356687898092</v>
      </c>
      <c r="G46" s="73">
        <f t="shared" si="29"/>
        <v>1.4041719745222931</v>
      </c>
      <c r="H46" s="74">
        <f t="shared" si="30"/>
        <v>0.23331210191082805</v>
      </c>
      <c r="I46" s="75">
        <f t="shared" si="31"/>
        <v>0.15923566878980891</v>
      </c>
      <c r="J46" s="74">
        <f t="shared" si="6"/>
        <v>1.79671974522293</v>
      </c>
      <c r="K46" s="71">
        <f t="shared" si="7"/>
        <v>0.69251592356687919</v>
      </c>
      <c r="L46" s="76">
        <f t="shared" si="32"/>
        <v>0.8152866242038217</v>
      </c>
      <c r="M46" s="74">
        <f t="shared" si="24"/>
        <v>2.4527707006369428</v>
      </c>
      <c r="N46" s="71">
        <f t="shared" si="9"/>
        <v>3.6464968152866373E-2</v>
      </c>
      <c r="O46" s="123">
        <f>'Input Model'!U$10</f>
        <v>157</v>
      </c>
      <c r="P46" s="77">
        <f t="shared" si="33"/>
        <v>365.81</v>
      </c>
      <c r="Q46" s="77">
        <f>'Input Model'!U$19</f>
        <v>25</v>
      </c>
      <c r="R46" s="77">
        <f t="shared" si="11"/>
        <v>390.81</v>
      </c>
      <c r="S46" s="77">
        <f>'Input Model'!U$36</f>
        <v>220.45500000000001</v>
      </c>
      <c r="T46" s="77">
        <f>'Input Model'!U$44</f>
        <v>36.630000000000003</v>
      </c>
      <c r="U46" s="78">
        <f>'Input Model'!U$55</f>
        <v>25</v>
      </c>
      <c r="V46" s="77">
        <f t="shared" si="12"/>
        <v>282.08500000000004</v>
      </c>
      <c r="W46" s="79">
        <f t="shared" si="13"/>
        <v>108.72499999999997</v>
      </c>
      <c r="X46" s="78">
        <f>'Input Model'!U$64</f>
        <v>128</v>
      </c>
      <c r="Y46" s="77">
        <f t="shared" si="25"/>
        <v>385.08500000000004</v>
      </c>
      <c r="Z46" s="79">
        <f t="shared" si="27"/>
        <v>5.7249999999999659</v>
      </c>
      <c r="AA46" s="80">
        <f>'Input Model'!U$4</f>
        <v>750</v>
      </c>
      <c r="AB46" s="320">
        <f t="shared" si="14"/>
        <v>274357.5</v>
      </c>
      <c r="AC46" s="81">
        <f t="shared" si="15"/>
        <v>18750</v>
      </c>
      <c r="AD46" s="81">
        <f t="shared" si="16"/>
        <v>293107.5</v>
      </c>
      <c r="AE46" s="81">
        <f t="shared" si="17"/>
        <v>165341.25</v>
      </c>
      <c r="AF46" s="81">
        <f t="shared" si="18"/>
        <v>27472.500000000004</v>
      </c>
      <c r="AG46" s="82">
        <f t="shared" si="19"/>
        <v>18750</v>
      </c>
      <c r="AH46" s="81">
        <f t="shared" si="20"/>
        <v>211563.75</v>
      </c>
      <c r="AI46" s="79">
        <f t="shared" si="21"/>
        <v>81543.75</v>
      </c>
      <c r="AJ46" s="84">
        <f t="shared" si="22"/>
        <v>96000</v>
      </c>
      <c r="AK46" s="141">
        <f t="shared" si="26"/>
        <v>288813.75</v>
      </c>
      <c r="AL46" s="155">
        <f t="shared" si="23"/>
        <v>4293.75</v>
      </c>
      <c r="AM46" s="46">
        <v>5</v>
      </c>
    </row>
    <row r="47" spans="1:39" x14ac:dyDescent="0.25">
      <c r="A47" s="22" t="s">
        <v>4</v>
      </c>
      <c r="B47" s="37" t="s">
        <v>20</v>
      </c>
      <c r="C47" s="136">
        <v>2.5499999999999998</v>
      </c>
      <c r="D47" s="72">
        <f t="shared" si="34"/>
        <v>2.5499999999999998</v>
      </c>
      <c r="E47" s="73">
        <f t="shared" si="28"/>
        <v>0.15923566878980891</v>
      </c>
      <c r="F47" s="73">
        <f t="shared" si="2"/>
        <v>2.7092356687898089</v>
      </c>
      <c r="G47" s="73">
        <f t="shared" si="29"/>
        <v>1.4041719745222931</v>
      </c>
      <c r="H47" s="74">
        <f t="shared" si="30"/>
        <v>0.23331210191082805</v>
      </c>
      <c r="I47" s="75">
        <f t="shared" si="31"/>
        <v>0.15923566878980891</v>
      </c>
      <c r="J47" s="74">
        <f t="shared" si="6"/>
        <v>1.79671974522293</v>
      </c>
      <c r="K47" s="71">
        <f t="shared" si="7"/>
        <v>0.91251592356687894</v>
      </c>
      <c r="L47" s="76">
        <f t="shared" si="32"/>
        <v>0.8152866242038217</v>
      </c>
      <c r="M47" s="74">
        <f t="shared" si="24"/>
        <v>2.4527707006369428</v>
      </c>
      <c r="N47" s="71">
        <f t="shared" si="9"/>
        <v>0.25646496815286612</v>
      </c>
      <c r="O47" s="123">
        <f>'Input Model'!U$10</f>
        <v>157</v>
      </c>
      <c r="P47" s="77">
        <f t="shared" si="33"/>
        <v>400.34999999999997</v>
      </c>
      <c r="Q47" s="77">
        <f>'Input Model'!U$19</f>
        <v>25</v>
      </c>
      <c r="R47" s="77">
        <f t="shared" si="11"/>
        <v>425.34999999999997</v>
      </c>
      <c r="S47" s="77">
        <f>'Input Model'!U$36</f>
        <v>220.45500000000001</v>
      </c>
      <c r="T47" s="77">
        <f>'Input Model'!U$44</f>
        <v>36.630000000000003</v>
      </c>
      <c r="U47" s="78">
        <f>'Input Model'!U$55</f>
        <v>25</v>
      </c>
      <c r="V47" s="77">
        <f t="shared" si="12"/>
        <v>282.08500000000004</v>
      </c>
      <c r="W47" s="79">
        <f t="shared" si="13"/>
        <v>143.26499999999993</v>
      </c>
      <c r="X47" s="78">
        <f>'Input Model'!U$64</f>
        <v>128</v>
      </c>
      <c r="Y47" s="77">
        <f t="shared" si="25"/>
        <v>385.08500000000004</v>
      </c>
      <c r="Z47" s="79">
        <f t="shared" si="27"/>
        <v>40.26499999999993</v>
      </c>
      <c r="AA47" s="80">
        <f>'Input Model'!U$4</f>
        <v>750</v>
      </c>
      <c r="AB47" s="320">
        <f t="shared" si="14"/>
        <v>300262.5</v>
      </c>
      <c r="AC47" s="81">
        <f t="shared" si="15"/>
        <v>18750</v>
      </c>
      <c r="AD47" s="81">
        <f t="shared" si="16"/>
        <v>319012.5</v>
      </c>
      <c r="AE47" s="81">
        <f t="shared" si="17"/>
        <v>165341.25</v>
      </c>
      <c r="AF47" s="81">
        <f t="shared" si="18"/>
        <v>27472.500000000004</v>
      </c>
      <c r="AG47" s="82">
        <f t="shared" si="19"/>
        <v>18750</v>
      </c>
      <c r="AH47" s="81">
        <f t="shared" si="20"/>
        <v>211563.75</v>
      </c>
      <c r="AI47" s="79">
        <f t="shared" si="21"/>
        <v>107448.75</v>
      </c>
      <c r="AJ47" s="84">
        <f t="shared" si="22"/>
        <v>96000</v>
      </c>
      <c r="AK47" s="141">
        <f t="shared" si="26"/>
        <v>288813.75</v>
      </c>
      <c r="AL47" s="155">
        <f t="shared" si="23"/>
        <v>30198.75</v>
      </c>
      <c r="AM47" s="46">
        <v>6</v>
      </c>
    </row>
    <row r="48" spans="1:39" x14ac:dyDescent="0.25">
      <c r="A48" s="22" t="s">
        <v>4</v>
      </c>
      <c r="B48" s="37" t="s">
        <v>11</v>
      </c>
      <c r="C48" s="136">
        <v>2.67</v>
      </c>
      <c r="D48" s="72">
        <f t="shared" si="34"/>
        <v>2.67</v>
      </c>
      <c r="E48" s="73">
        <f t="shared" si="28"/>
        <v>0.15923566878980891</v>
      </c>
      <c r="F48" s="73">
        <f t="shared" si="2"/>
        <v>2.829235668789809</v>
      </c>
      <c r="G48" s="73">
        <f t="shared" si="29"/>
        <v>1.4041719745222931</v>
      </c>
      <c r="H48" s="74">
        <f t="shared" si="30"/>
        <v>0.23331210191082805</v>
      </c>
      <c r="I48" s="75">
        <f t="shared" si="31"/>
        <v>0.15923566878980891</v>
      </c>
      <c r="J48" s="74">
        <f t="shared" si="6"/>
        <v>1.79671974522293</v>
      </c>
      <c r="K48" s="71">
        <f t="shared" si="7"/>
        <v>1.032515923566879</v>
      </c>
      <c r="L48" s="76">
        <f t="shared" si="32"/>
        <v>0.8152866242038217</v>
      </c>
      <c r="M48" s="74">
        <f t="shared" si="24"/>
        <v>2.4527707006369428</v>
      </c>
      <c r="N48" s="71">
        <f t="shared" si="9"/>
        <v>0.37646496815286623</v>
      </c>
      <c r="O48" s="123">
        <f>'Input Model'!U$10</f>
        <v>157</v>
      </c>
      <c r="P48" s="77">
        <f t="shared" si="33"/>
        <v>419.19</v>
      </c>
      <c r="Q48" s="77">
        <f>'Input Model'!U$19</f>
        <v>25</v>
      </c>
      <c r="R48" s="77">
        <f t="shared" si="11"/>
        <v>444.19</v>
      </c>
      <c r="S48" s="77">
        <f>'Input Model'!U$36</f>
        <v>220.45500000000001</v>
      </c>
      <c r="T48" s="77">
        <f>'Input Model'!U$44</f>
        <v>36.630000000000003</v>
      </c>
      <c r="U48" s="78">
        <f>'Input Model'!U$55</f>
        <v>25</v>
      </c>
      <c r="V48" s="77">
        <f t="shared" si="12"/>
        <v>282.08500000000004</v>
      </c>
      <c r="W48" s="79">
        <f t="shared" si="13"/>
        <v>162.10499999999996</v>
      </c>
      <c r="X48" s="78">
        <f>'Input Model'!U$64</f>
        <v>128</v>
      </c>
      <c r="Y48" s="77">
        <f t="shared" si="25"/>
        <v>385.08500000000004</v>
      </c>
      <c r="Z48" s="79">
        <f t="shared" si="27"/>
        <v>59.104999999999961</v>
      </c>
      <c r="AA48" s="80">
        <f>'Input Model'!U$4</f>
        <v>750</v>
      </c>
      <c r="AB48" s="320">
        <f t="shared" si="14"/>
        <v>314392.5</v>
      </c>
      <c r="AC48" s="81">
        <f t="shared" si="15"/>
        <v>18750</v>
      </c>
      <c r="AD48" s="81">
        <f t="shared" si="16"/>
        <v>333142.5</v>
      </c>
      <c r="AE48" s="81">
        <f t="shared" si="17"/>
        <v>165341.25</v>
      </c>
      <c r="AF48" s="81">
        <f t="shared" si="18"/>
        <v>27472.500000000004</v>
      </c>
      <c r="AG48" s="82">
        <f t="shared" si="19"/>
        <v>18750</v>
      </c>
      <c r="AH48" s="81">
        <f t="shared" si="20"/>
        <v>211563.75</v>
      </c>
      <c r="AI48" s="79">
        <f t="shared" si="21"/>
        <v>121578.75</v>
      </c>
      <c r="AJ48" s="84">
        <f t="shared" si="22"/>
        <v>96000</v>
      </c>
      <c r="AK48" s="141">
        <f t="shared" si="26"/>
        <v>288813.75</v>
      </c>
      <c r="AL48" s="155">
        <f t="shared" si="23"/>
        <v>44328.75</v>
      </c>
      <c r="AM48" s="46">
        <v>7</v>
      </c>
    </row>
    <row r="49" spans="1:39" x14ac:dyDescent="0.25">
      <c r="A49" s="22" t="s">
        <v>4</v>
      </c>
      <c r="B49" s="37" t="s">
        <v>12</v>
      </c>
      <c r="C49" s="136">
        <v>2.79</v>
      </c>
      <c r="D49" s="72">
        <f t="shared" si="34"/>
        <v>2.79</v>
      </c>
      <c r="E49" s="73">
        <f t="shared" si="28"/>
        <v>0.15923566878980891</v>
      </c>
      <c r="F49" s="73">
        <f t="shared" si="2"/>
        <v>2.9492356687898091</v>
      </c>
      <c r="G49" s="73">
        <f t="shared" si="29"/>
        <v>1.4041719745222931</v>
      </c>
      <c r="H49" s="74">
        <f t="shared" si="30"/>
        <v>0.23331210191082805</v>
      </c>
      <c r="I49" s="75">
        <f t="shared" si="31"/>
        <v>0.15923566878980891</v>
      </c>
      <c r="J49" s="74">
        <f t="shared" si="6"/>
        <v>1.79671974522293</v>
      </c>
      <c r="K49" s="71">
        <f t="shared" si="7"/>
        <v>1.1525159235668792</v>
      </c>
      <c r="L49" s="76">
        <f t="shared" si="32"/>
        <v>0.8152866242038217</v>
      </c>
      <c r="M49" s="74">
        <f t="shared" si="24"/>
        <v>2.4527707006369428</v>
      </c>
      <c r="N49" s="71">
        <f t="shared" si="9"/>
        <v>0.49646496815286634</v>
      </c>
      <c r="O49" s="123">
        <f>'Input Model'!U$10</f>
        <v>157</v>
      </c>
      <c r="P49" s="77">
        <f t="shared" si="33"/>
        <v>438.03000000000003</v>
      </c>
      <c r="Q49" s="77">
        <f>'Input Model'!U$19</f>
        <v>25</v>
      </c>
      <c r="R49" s="77">
        <f t="shared" si="11"/>
        <v>463.03000000000003</v>
      </c>
      <c r="S49" s="77">
        <f>'Input Model'!U$36</f>
        <v>220.45500000000001</v>
      </c>
      <c r="T49" s="77">
        <f>'Input Model'!U$44</f>
        <v>36.630000000000003</v>
      </c>
      <c r="U49" s="78">
        <f>'Input Model'!U$55</f>
        <v>25</v>
      </c>
      <c r="V49" s="77">
        <f t="shared" si="12"/>
        <v>282.08500000000004</v>
      </c>
      <c r="W49" s="79">
        <f t="shared" si="13"/>
        <v>180.94499999999999</v>
      </c>
      <c r="X49" s="78">
        <f>'Input Model'!U$64</f>
        <v>128</v>
      </c>
      <c r="Y49" s="77">
        <f t="shared" si="25"/>
        <v>385.08500000000004</v>
      </c>
      <c r="Z49" s="79">
        <f t="shared" si="27"/>
        <v>77.944999999999993</v>
      </c>
      <c r="AA49" s="80">
        <f>'Input Model'!U$4</f>
        <v>750</v>
      </c>
      <c r="AB49" s="320">
        <f t="shared" si="14"/>
        <v>328522.5</v>
      </c>
      <c r="AC49" s="81">
        <f t="shared" si="15"/>
        <v>18750</v>
      </c>
      <c r="AD49" s="81">
        <f t="shared" si="16"/>
        <v>347272.5</v>
      </c>
      <c r="AE49" s="81">
        <f t="shared" si="17"/>
        <v>165341.25</v>
      </c>
      <c r="AF49" s="81">
        <f t="shared" si="18"/>
        <v>27472.500000000004</v>
      </c>
      <c r="AG49" s="82">
        <f t="shared" si="19"/>
        <v>18750</v>
      </c>
      <c r="AH49" s="81">
        <f t="shared" si="20"/>
        <v>211563.75</v>
      </c>
      <c r="AI49" s="79">
        <f t="shared" si="21"/>
        <v>135708.75</v>
      </c>
      <c r="AJ49" s="84">
        <f t="shared" si="22"/>
        <v>96000</v>
      </c>
      <c r="AK49" s="141">
        <f t="shared" si="26"/>
        <v>288813.75</v>
      </c>
      <c r="AL49" s="155">
        <f t="shared" si="23"/>
        <v>58458.75</v>
      </c>
      <c r="AM49" s="46">
        <v>8</v>
      </c>
    </row>
    <row r="50" spans="1:39" x14ac:dyDescent="0.25">
      <c r="A50" s="22" t="s">
        <v>4</v>
      </c>
      <c r="B50" s="37" t="s">
        <v>13</v>
      </c>
      <c r="C50" s="136">
        <v>2.8</v>
      </c>
      <c r="D50" s="72">
        <f t="shared" si="34"/>
        <v>2.8</v>
      </c>
      <c r="E50" s="73">
        <f t="shared" si="28"/>
        <v>0.15923566878980891</v>
      </c>
      <c r="F50" s="73">
        <f t="shared" si="2"/>
        <v>2.9592356687898089</v>
      </c>
      <c r="G50" s="73">
        <f t="shared" si="29"/>
        <v>1.4041719745222931</v>
      </c>
      <c r="H50" s="74">
        <f t="shared" si="30"/>
        <v>0.23331210191082805</v>
      </c>
      <c r="I50" s="75">
        <f t="shared" si="31"/>
        <v>0.15923566878980891</v>
      </c>
      <c r="J50" s="74">
        <f t="shared" si="6"/>
        <v>1.79671974522293</v>
      </c>
      <c r="K50" s="71">
        <f t="shared" si="7"/>
        <v>1.1625159235668789</v>
      </c>
      <c r="L50" s="76">
        <f t="shared" si="32"/>
        <v>0.8152866242038217</v>
      </c>
      <c r="M50" s="74">
        <f t="shared" si="24"/>
        <v>2.4527707006369428</v>
      </c>
      <c r="N50" s="71">
        <f t="shared" si="9"/>
        <v>0.50646496815286612</v>
      </c>
      <c r="O50" s="123">
        <f>'Input Model'!U$10</f>
        <v>157</v>
      </c>
      <c r="P50" s="77">
        <f t="shared" si="33"/>
        <v>439.59999999999997</v>
      </c>
      <c r="Q50" s="77">
        <f>'Input Model'!U$19</f>
        <v>25</v>
      </c>
      <c r="R50" s="77">
        <f t="shared" si="11"/>
        <v>464.59999999999997</v>
      </c>
      <c r="S50" s="77">
        <f>'Input Model'!U$36</f>
        <v>220.45500000000001</v>
      </c>
      <c r="T50" s="77">
        <f>'Input Model'!U$44</f>
        <v>36.630000000000003</v>
      </c>
      <c r="U50" s="78">
        <f>'Input Model'!U$55</f>
        <v>25</v>
      </c>
      <c r="V50" s="77">
        <f t="shared" si="12"/>
        <v>282.08500000000004</v>
      </c>
      <c r="W50" s="79">
        <f t="shared" si="13"/>
        <v>182.51499999999993</v>
      </c>
      <c r="X50" s="78">
        <f>'Input Model'!U$64</f>
        <v>128</v>
      </c>
      <c r="Y50" s="77">
        <f t="shared" si="25"/>
        <v>385.08500000000004</v>
      </c>
      <c r="Z50" s="79">
        <f t="shared" si="27"/>
        <v>79.51499999999993</v>
      </c>
      <c r="AA50" s="80">
        <f>'Input Model'!U$4</f>
        <v>750</v>
      </c>
      <c r="AB50" s="320">
        <f t="shared" si="14"/>
        <v>329700</v>
      </c>
      <c r="AC50" s="81">
        <f t="shared" si="15"/>
        <v>18750</v>
      </c>
      <c r="AD50" s="81">
        <f t="shared" si="16"/>
        <v>348450</v>
      </c>
      <c r="AE50" s="81">
        <f t="shared" si="17"/>
        <v>165341.25</v>
      </c>
      <c r="AF50" s="81">
        <f t="shared" si="18"/>
        <v>27472.500000000004</v>
      </c>
      <c r="AG50" s="82">
        <f t="shared" si="19"/>
        <v>18750</v>
      </c>
      <c r="AH50" s="81">
        <f t="shared" si="20"/>
        <v>211563.75</v>
      </c>
      <c r="AI50" s="79">
        <f t="shared" si="21"/>
        <v>136886.25</v>
      </c>
      <c r="AJ50" s="84">
        <f t="shared" si="22"/>
        <v>96000</v>
      </c>
      <c r="AK50" s="141">
        <f t="shared" si="26"/>
        <v>288813.75</v>
      </c>
      <c r="AL50" s="155">
        <f t="shared" si="23"/>
        <v>59636.25</v>
      </c>
      <c r="AM50" s="46">
        <v>9</v>
      </c>
    </row>
    <row r="51" spans="1:39" x14ac:dyDescent="0.25">
      <c r="A51" s="22" t="s">
        <v>4</v>
      </c>
      <c r="B51" s="37" t="s">
        <v>14</v>
      </c>
      <c r="C51" s="136">
        <v>2.77</v>
      </c>
      <c r="D51" s="72">
        <f t="shared" si="34"/>
        <v>2.77</v>
      </c>
      <c r="E51" s="73">
        <f t="shared" si="28"/>
        <v>0.15923566878980891</v>
      </c>
      <c r="F51" s="73">
        <f t="shared" si="2"/>
        <v>2.9292356687898091</v>
      </c>
      <c r="G51" s="73">
        <f t="shared" si="29"/>
        <v>1.4041719745222931</v>
      </c>
      <c r="H51" s="74">
        <f t="shared" si="30"/>
        <v>0.23331210191082805</v>
      </c>
      <c r="I51" s="75">
        <f t="shared" si="31"/>
        <v>0.15923566878980891</v>
      </c>
      <c r="J51" s="74">
        <f t="shared" si="6"/>
        <v>1.79671974522293</v>
      </c>
      <c r="K51" s="71">
        <f t="shared" si="7"/>
        <v>1.1325159235668791</v>
      </c>
      <c r="L51" s="76">
        <f t="shared" si="32"/>
        <v>0.8152866242038217</v>
      </c>
      <c r="M51" s="74">
        <f t="shared" si="24"/>
        <v>2.4527707006369428</v>
      </c>
      <c r="N51" s="71">
        <f t="shared" si="9"/>
        <v>0.47646496815286632</v>
      </c>
      <c r="O51" s="123">
        <f>'Input Model'!U$10</f>
        <v>157</v>
      </c>
      <c r="P51" s="77">
        <f t="shared" si="33"/>
        <v>434.89</v>
      </c>
      <c r="Q51" s="77">
        <f>'Input Model'!U$19</f>
        <v>25</v>
      </c>
      <c r="R51" s="77">
        <f t="shared" si="11"/>
        <v>459.89</v>
      </c>
      <c r="S51" s="77">
        <f>'Input Model'!U$36</f>
        <v>220.45500000000001</v>
      </c>
      <c r="T51" s="77">
        <f>'Input Model'!U$44</f>
        <v>36.630000000000003</v>
      </c>
      <c r="U51" s="78">
        <f>'Input Model'!U$55</f>
        <v>25</v>
      </c>
      <c r="V51" s="77">
        <f t="shared" si="12"/>
        <v>282.08500000000004</v>
      </c>
      <c r="W51" s="79">
        <f t="shared" si="13"/>
        <v>177.80499999999995</v>
      </c>
      <c r="X51" s="78">
        <f>'Input Model'!U$64</f>
        <v>128</v>
      </c>
      <c r="Y51" s="77">
        <f t="shared" si="25"/>
        <v>385.08500000000004</v>
      </c>
      <c r="Z51" s="79">
        <f t="shared" si="27"/>
        <v>74.80499999999995</v>
      </c>
      <c r="AA51" s="80">
        <f>'Input Model'!U$4</f>
        <v>750</v>
      </c>
      <c r="AB51" s="320">
        <f t="shared" si="14"/>
        <v>326167.5</v>
      </c>
      <c r="AC51" s="81">
        <f t="shared" si="15"/>
        <v>18750</v>
      </c>
      <c r="AD51" s="81">
        <f t="shared" si="16"/>
        <v>344917.5</v>
      </c>
      <c r="AE51" s="81">
        <f t="shared" si="17"/>
        <v>165341.25</v>
      </c>
      <c r="AF51" s="81">
        <f t="shared" si="18"/>
        <v>27472.500000000004</v>
      </c>
      <c r="AG51" s="82">
        <f t="shared" si="19"/>
        <v>18750</v>
      </c>
      <c r="AH51" s="81">
        <f t="shared" si="20"/>
        <v>211563.75</v>
      </c>
      <c r="AI51" s="79">
        <f t="shared" si="21"/>
        <v>133353.75</v>
      </c>
      <c r="AJ51" s="84">
        <f t="shared" si="22"/>
        <v>96000</v>
      </c>
      <c r="AK51" s="141">
        <f t="shared" si="26"/>
        <v>288813.75</v>
      </c>
      <c r="AL51" s="155">
        <f t="shared" si="23"/>
        <v>56103.75</v>
      </c>
      <c r="AM51" s="46">
        <v>10</v>
      </c>
    </row>
    <row r="52" spans="1:39" x14ac:dyDescent="0.25">
      <c r="A52" s="22" t="s">
        <v>4</v>
      </c>
      <c r="B52" s="37" t="s">
        <v>15</v>
      </c>
      <c r="C52" s="136">
        <v>2.48</v>
      </c>
      <c r="D52" s="72">
        <f t="shared" si="34"/>
        <v>2.48</v>
      </c>
      <c r="E52" s="73">
        <f t="shared" si="28"/>
        <v>0.15923566878980891</v>
      </c>
      <c r="F52" s="73">
        <f t="shared" si="2"/>
        <v>2.6392356687898091</v>
      </c>
      <c r="G52" s="73">
        <f t="shared" si="29"/>
        <v>1.4041719745222931</v>
      </c>
      <c r="H52" s="74">
        <f t="shared" si="30"/>
        <v>0.23331210191082805</v>
      </c>
      <c r="I52" s="75">
        <f t="shared" si="31"/>
        <v>0.15923566878980891</v>
      </c>
      <c r="J52" s="74">
        <f t="shared" si="6"/>
        <v>1.79671974522293</v>
      </c>
      <c r="K52" s="71">
        <f t="shared" si="7"/>
        <v>0.8425159235668791</v>
      </c>
      <c r="L52" s="76">
        <f t="shared" si="32"/>
        <v>0.8152866242038217</v>
      </c>
      <c r="M52" s="74">
        <f t="shared" si="24"/>
        <v>2.4527707006369428</v>
      </c>
      <c r="N52" s="71">
        <f t="shared" si="9"/>
        <v>0.18646496815286628</v>
      </c>
      <c r="O52" s="123">
        <f>'Input Model'!U$10</f>
        <v>157</v>
      </c>
      <c r="P52" s="77">
        <f t="shared" si="33"/>
        <v>389.36</v>
      </c>
      <c r="Q52" s="77">
        <f>'Input Model'!U$19</f>
        <v>25</v>
      </c>
      <c r="R52" s="77">
        <f t="shared" si="11"/>
        <v>414.36</v>
      </c>
      <c r="S52" s="77">
        <f>'Input Model'!U$36</f>
        <v>220.45500000000001</v>
      </c>
      <c r="T52" s="77">
        <f>'Input Model'!U$44</f>
        <v>36.630000000000003</v>
      </c>
      <c r="U52" s="78">
        <f>'Input Model'!U$55</f>
        <v>25</v>
      </c>
      <c r="V52" s="77">
        <f t="shared" si="12"/>
        <v>282.08500000000004</v>
      </c>
      <c r="W52" s="79">
        <f t="shared" si="13"/>
        <v>132.27499999999998</v>
      </c>
      <c r="X52" s="78">
        <f>'Input Model'!U$64</f>
        <v>128</v>
      </c>
      <c r="Y52" s="77">
        <f t="shared" si="25"/>
        <v>385.08500000000004</v>
      </c>
      <c r="Z52" s="79">
        <f t="shared" si="27"/>
        <v>29.274999999999977</v>
      </c>
      <c r="AA52" s="80">
        <f>'Input Model'!U$4</f>
        <v>750</v>
      </c>
      <c r="AB52" s="320">
        <f t="shared" si="14"/>
        <v>292020</v>
      </c>
      <c r="AC52" s="81">
        <f t="shared" si="15"/>
        <v>18750</v>
      </c>
      <c r="AD52" s="81">
        <f t="shared" si="16"/>
        <v>310770</v>
      </c>
      <c r="AE52" s="81">
        <f t="shared" si="17"/>
        <v>165341.25</v>
      </c>
      <c r="AF52" s="81">
        <f t="shared" si="18"/>
        <v>27472.500000000004</v>
      </c>
      <c r="AG52" s="82">
        <f t="shared" si="19"/>
        <v>18750</v>
      </c>
      <c r="AH52" s="81">
        <f t="shared" si="20"/>
        <v>211563.75</v>
      </c>
      <c r="AI52" s="79">
        <f t="shared" si="21"/>
        <v>99206.25</v>
      </c>
      <c r="AJ52" s="84">
        <f t="shared" si="22"/>
        <v>96000</v>
      </c>
      <c r="AK52" s="141">
        <f t="shared" si="26"/>
        <v>288813.75</v>
      </c>
      <c r="AL52" s="155">
        <f t="shared" si="23"/>
        <v>21956.25</v>
      </c>
      <c r="AM52" s="46">
        <v>11</v>
      </c>
    </row>
    <row r="53" spans="1:39" x14ac:dyDescent="0.25">
      <c r="A53" s="23" t="s">
        <v>4</v>
      </c>
      <c r="B53" s="130" t="s">
        <v>139</v>
      </c>
      <c r="C53" s="137">
        <v>2.23</v>
      </c>
      <c r="D53" s="86">
        <f t="shared" si="34"/>
        <v>2.23</v>
      </c>
      <c r="E53" s="87">
        <f t="shared" si="28"/>
        <v>0.15923566878980891</v>
      </c>
      <c r="F53" s="87">
        <f t="shared" si="2"/>
        <v>2.3892356687898091</v>
      </c>
      <c r="G53" s="87">
        <f t="shared" si="29"/>
        <v>1.4041719745222931</v>
      </c>
      <c r="H53" s="88">
        <f t="shared" si="30"/>
        <v>0.23331210191082805</v>
      </c>
      <c r="I53" s="89">
        <f t="shared" si="31"/>
        <v>0.15923566878980891</v>
      </c>
      <c r="J53" s="88">
        <f t="shared" si="6"/>
        <v>1.79671974522293</v>
      </c>
      <c r="K53" s="85">
        <f t="shared" si="7"/>
        <v>0.5925159235668791</v>
      </c>
      <c r="L53" s="90">
        <f t="shared" si="32"/>
        <v>0.8152866242038217</v>
      </c>
      <c r="M53" s="88">
        <f t="shared" si="24"/>
        <v>2.4527707006369428</v>
      </c>
      <c r="N53" s="85">
        <f t="shared" si="9"/>
        <v>-6.3535031847133716E-2</v>
      </c>
      <c r="O53" s="91">
        <f>'Input Model'!U$10</f>
        <v>157</v>
      </c>
      <c r="P53" s="92">
        <f t="shared" si="33"/>
        <v>350.11</v>
      </c>
      <c r="Q53" s="92">
        <f>'Input Model'!U$19</f>
        <v>25</v>
      </c>
      <c r="R53" s="92">
        <f t="shared" si="11"/>
        <v>375.11</v>
      </c>
      <c r="S53" s="92">
        <f>'Input Model'!U$36</f>
        <v>220.45500000000001</v>
      </c>
      <c r="T53" s="92">
        <f>'Input Model'!U$44</f>
        <v>36.630000000000003</v>
      </c>
      <c r="U53" s="93">
        <f>'Input Model'!U$55</f>
        <v>25</v>
      </c>
      <c r="V53" s="92">
        <f t="shared" si="12"/>
        <v>282.08500000000004</v>
      </c>
      <c r="W53" s="94">
        <f t="shared" si="13"/>
        <v>93.024999999999977</v>
      </c>
      <c r="X53" s="93">
        <f>'Input Model'!U$64</f>
        <v>128</v>
      </c>
      <c r="Y53" s="92">
        <f t="shared" si="25"/>
        <v>385.08500000000004</v>
      </c>
      <c r="Z53" s="94">
        <f t="shared" si="27"/>
        <v>-9.9750000000000227</v>
      </c>
      <c r="AA53" s="95">
        <f>'Input Model'!U$4</f>
        <v>750</v>
      </c>
      <c r="AB53" s="321">
        <f t="shared" si="14"/>
        <v>262582.5</v>
      </c>
      <c r="AC53" s="96">
        <f t="shared" si="15"/>
        <v>18750</v>
      </c>
      <c r="AD53" s="96">
        <f t="shared" si="16"/>
        <v>281332.5</v>
      </c>
      <c r="AE53" s="96">
        <f t="shared" si="17"/>
        <v>165341.25</v>
      </c>
      <c r="AF53" s="96">
        <f t="shared" si="18"/>
        <v>27472.500000000004</v>
      </c>
      <c r="AG53" s="97">
        <f t="shared" si="19"/>
        <v>18750</v>
      </c>
      <c r="AH53" s="96">
        <f t="shared" si="20"/>
        <v>211563.75</v>
      </c>
      <c r="AI53" s="94">
        <f t="shared" si="21"/>
        <v>69768.75</v>
      </c>
      <c r="AJ53" s="99">
        <f t="shared" si="22"/>
        <v>96000</v>
      </c>
      <c r="AK53" s="412">
        <f t="shared" si="26"/>
        <v>288813.75</v>
      </c>
      <c r="AL53" s="100">
        <f t="shared" si="23"/>
        <v>-7481.25</v>
      </c>
      <c r="AM53" s="46">
        <v>12</v>
      </c>
    </row>
    <row r="54" spans="1:39" x14ac:dyDescent="0.25">
      <c r="A54" s="21">
        <v>2004</v>
      </c>
      <c r="B54" s="143" t="s">
        <v>109</v>
      </c>
      <c r="C54" s="136">
        <v>2.14</v>
      </c>
      <c r="D54" s="72">
        <f t="shared" si="34"/>
        <v>2.14</v>
      </c>
      <c r="E54" s="73">
        <f t="shared" si="28"/>
        <v>0.143646408839779</v>
      </c>
      <c r="F54" s="73">
        <f t="shared" si="2"/>
        <v>2.283646408839779</v>
      </c>
      <c r="G54" s="73">
        <f t="shared" si="29"/>
        <v>1.3176795580110496</v>
      </c>
      <c r="H54" s="74">
        <f t="shared" si="30"/>
        <v>0.2005524861878453</v>
      </c>
      <c r="I54" s="75">
        <f t="shared" si="31"/>
        <v>0.13812154696132597</v>
      </c>
      <c r="J54" s="74">
        <f t="shared" si="6"/>
        <v>1.656353591160221</v>
      </c>
      <c r="K54" s="71">
        <f t="shared" si="7"/>
        <v>0.62729281767955802</v>
      </c>
      <c r="L54" s="76">
        <f t="shared" si="32"/>
        <v>0.72375690607734811</v>
      </c>
      <c r="M54" s="74">
        <f t="shared" si="24"/>
        <v>2.2419889502762431</v>
      </c>
      <c r="N54" s="71">
        <f t="shared" si="9"/>
        <v>4.1657458563535865E-2</v>
      </c>
      <c r="O54" s="123">
        <f>'Input Model'!T$10</f>
        <v>181</v>
      </c>
      <c r="P54" s="77">
        <f t="shared" si="33"/>
        <v>387.34000000000003</v>
      </c>
      <c r="Q54" s="77">
        <f>'Input Model'!T$19</f>
        <v>26</v>
      </c>
      <c r="R54" s="77">
        <f t="shared" si="11"/>
        <v>413.34000000000003</v>
      </c>
      <c r="S54" s="77">
        <f>'Input Model'!T$36</f>
        <v>238.5</v>
      </c>
      <c r="T54" s="77">
        <f>'Input Model'!T$44</f>
        <v>36.299999999999997</v>
      </c>
      <c r="U54" s="78">
        <f>'Input Model'!T$55</f>
        <v>25</v>
      </c>
      <c r="V54" s="77">
        <f t="shared" si="12"/>
        <v>299.8</v>
      </c>
      <c r="W54" s="79">
        <f t="shared" si="13"/>
        <v>113.54000000000002</v>
      </c>
      <c r="X54" s="78">
        <f>'Input Model'!T$64</f>
        <v>131</v>
      </c>
      <c r="Y54" s="77">
        <f t="shared" si="25"/>
        <v>405.8</v>
      </c>
      <c r="Z54" s="79">
        <f t="shared" si="27"/>
        <v>7.5400000000000205</v>
      </c>
      <c r="AA54" s="80">
        <f>'Input Model'!T$4</f>
        <v>750</v>
      </c>
      <c r="AB54" s="320">
        <f t="shared" si="14"/>
        <v>290505</v>
      </c>
      <c r="AC54" s="81">
        <f t="shared" si="15"/>
        <v>19500</v>
      </c>
      <c r="AD54" s="81">
        <f t="shared" si="16"/>
        <v>310005</v>
      </c>
      <c r="AE54" s="81">
        <f t="shared" si="17"/>
        <v>178875</v>
      </c>
      <c r="AF54" s="81">
        <f t="shared" si="18"/>
        <v>27224.999999999996</v>
      </c>
      <c r="AG54" s="82">
        <f t="shared" si="19"/>
        <v>18750</v>
      </c>
      <c r="AH54" s="81">
        <f t="shared" si="20"/>
        <v>224850</v>
      </c>
      <c r="AI54" s="79">
        <f t="shared" si="21"/>
        <v>85155</v>
      </c>
      <c r="AJ54" s="84">
        <f t="shared" si="22"/>
        <v>98250</v>
      </c>
      <c r="AK54" s="141">
        <f t="shared" si="26"/>
        <v>304350</v>
      </c>
      <c r="AL54" s="155">
        <f t="shared" si="23"/>
        <v>5655</v>
      </c>
      <c r="AM54" s="46">
        <v>1</v>
      </c>
    </row>
    <row r="55" spans="1:39" x14ac:dyDescent="0.25">
      <c r="A55" s="22" t="s">
        <v>4</v>
      </c>
      <c r="B55" s="37" t="s">
        <v>17</v>
      </c>
      <c r="C55" s="136">
        <v>2.16</v>
      </c>
      <c r="D55" s="72">
        <f t="shared" si="34"/>
        <v>2.16</v>
      </c>
      <c r="E55" s="73">
        <f t="shared" si="28"/>
        <v>0.143646408839779</v>
      </c>
      <c r="F55" s="73">
        <f t="shared" si="2"/>
        <v>2.303646408839779</v>
      </c>
      <c r="G55" s="73">
        <f t="shared" si="29"/>
        <v>1.3176795580110496</v>
      </c>
      <c r="H55" s="74">
        <f t="shared" si="30"/>
        <v>0.2005524861878453</v>
      </c>
      <c r="I55" s="75">
        <f t="shared" si="31"/>
        <v>0.13812154696132597</v>
      </c>
      <c r="J55" s="74">
        <f t="shared" si="6"/>
        <v>1.656353591160221</v>
      </c>
      <c r="K55" s="71">
        <f t="shared" si="7"/>
        <v>0.64729281767955804</v>
      </c>
      <c r="L55" s="76">
        <f t="shared" si="32"/>
        <v>0.72375690607734811</v>
      </c>
      <c r="M55" s="74">
        <f t="shared" si="24"/>
        <v>2.2419889502762431</v>
      </c>
      <c r="N55" s="71">
        <f t="shared" si="9"/>
        <v>6.1657458563535883E-2</v>
      </c>
      <c r="O55" s="123">
        <f>'Input Model'!T$10</f>
        <v>181</v>
      </c>
      <c r="P55" s="77">
        <f t="shared" si="33"/>
        <v>390.96000000000004</v>
      </c>
      <c r="Q55" s="77">
        <f>'Input Model'!T$19</f>
        <v>26</v>
      </c>
      <c r="R55" s="77">
        <f t="shared" si="11"/>
        <v>416.96000000000004</v>
      </c>
      <c r="S55" s="77">
        <f>'Input Model'!T$36</f>
        <v>238.5</v>
      </c>
      <c r="T55" s="77">
        <f>'Input Model'!T$44</f>
        <v>36.299999999999997</v>
      </c>
      <c r="U55" s="78">
        <f>'Input Model'!T$55</f>
        <v>25</v>
      </c>
      <c r="V55" s="77">
        <f t="shared" si="12"/>
        <v>299.8</v>
      </c>
      <c r="W55" s="79">
        <f t="shared" si="13"/>
        <v>117.16000000000003</v>
      </c>
      <c r="X55" s="78">
        <f>'Input Model'!T$64</f>
        <v>131</v>
      </c>
      <c r="Y55" s="77">
        <f t="shared" si="25"/>
        <v>405.8</v>
      </c>
      <c r="Z55" s="79">
        <f t="shared" si="27"/>
        <v>11.160000000000025</v>
      </c>
      <c r="AA55" s="80">
        <f>'Input Model'!T$4</f>
        <v>750</v>
      </c>
      <c r="AB55" s="320">
        <f t="shared" si="14"/>
        <v>293220</v>
      </c>
      <c r="AC55" s="81">
        <f t="shared" si="15"/>
        <v>19500</v>
      </c>
      <c r="AD55" s="81">
        <f t="shared" si="16"/>
        <v>312720</v>
      </c>
      <c r="AE55" s="81">
        <f t="shared" si="17"/>
        <v>178875</v>
      </c>
      <c r="AF55" s="81">
        <f t="shared" si="18"/>
        <v>27224.999999999996</v>
      </c>
      <c r="AG55" s="82">
        <f t="shared" si="19"/>
        <v>18750</v>
      </c>
      <c r="AH55" s="81">
        <f t="shared" si="20"/>
        <v>224850</v>
      </c>
      <c r="AI55" s="79">
        <f t="shared" si="21"/>
        <v>87870</v>
      </c>
      <c r="AJ55" s="84">
        <f t="shared" si="22"/>
        <v>98250</v>
      </c>
      <c r="AK55" s="141">
        <f t="shared" si="26"/>
        <v>304350</v>
      </c>
      <c r="AL55" s="155">
        <f t="shared" si="23"/>
        <v>8370</v>
      </c>
      <c r="AM55" s="46">
        <v>2</v>
      </c>
    </row>
    <row r="56" spans="1:39" x14ac:dyDescent="0.25">
      <c r="A56" s="22" t="s">
        <v>4</v>
      </c>
      <c r="B56" s="37" t="s">
        <v>18</v>
      </c>
      <c r="C56" s="136">
        <v>2</v>
      </c>
      <c r="D56" s="72">
        <f t="shared" si="34"/>
        <v>2</v>
      </c>
      <c r="E56" s="73">
        <f t="shared" si="28"/>
        <v>0.143646408839779</v>
      </c>
      <c r="F56" s="73">
        <f t="shared" si="2"/>
        <v>2.1436464088397789</v>
      </c>
      <c r="G56" s="73">
        <f t="shared" si="29"/>
        <v>1.3176795580110496</v>
      </c>
      <c r="H56" s="74">
        <f t="shared" si="30"/>
        <v>0.2005524861878453</v>
      </c>
      <c r="I56" s="75">
        <f t="shared" si="31"/>
        <v>0.13812154696132597</v>
      </c>
      <c r="J56" s="74">
        <f t="shared" si="6"/>
        <v>1.656353591160221</v>
      </c>
      <c r="K56" s="71">
        <f t="shared" si="7"/>
        <v>0.4872928176795579</v>
      </c>
      <c r="L56" s="76">
        <f t="shared" si="32"/>
        <v>0.72375690607734811</v>
      </c>
      <c r="M56" s="74">
        <f t="shared" si="24"/>
        <v>2.2419889502762431</v>
      </c>
      <c r="N56" s="71">
        <f t="shared" si="9"/>
        <v>-9.8342541436464259E-2</v>
      </c>
      <c r="O56" s="123">
        <f>'Input Model'!T$10</f>
        <v>181</v>
      </c>
      <c r="P56" s="77">
        <f t="shared" si="33"/>
        <v>362</v>
      </c>
      <c r="Q56" s="77">
        <f>'Input Model'!T$19</f>
        <v>26</v>
      </c>
      <c r="R56" s="77">
        <f t="shared" si="11"/>
        <v>388</v>
      </c>
      <c r="S56" s="77">
        <f>'Input Model'!T$36</f>
        <v>238.5</v>
      </c>
      <c r="T56" s="77">
        <f>'Input Model'!T$44</f>
        <v>36.299999999999997</v>
      </c>
      <c r="U56" s="78">
        <f>'Input Model'!T$55</f>
        <v>25</v>
      </c>
      <c r="V56" s="77">
        <f t="shared" si="12"/>
        <v>299.8</v>
      </c>
      <c r="W56" s="79">
        <f t="shared" si="13"/>
        <v>88.199999999999989</v>
      </c>
      <c r="X56" s="78">
        <f>'Input Model'!T$64</f>
        <v>131</v>
      </c>
      <c r="Y56" s="77">
        <f t="shared" si="25"/>
        <v>405.8</v>
      </c>
      <c r="Z56" s="79">
        <f t="shared" si="27"/>
        <v>-17.800000000000011</v>
      </c>
      <c r="AA56" s="80">
        <f>'Input Model'!T$4</f>
        <v>750</v>
      </c>
      <c r="AB56" s="320">
        <f t="shared" si="14"/>
        <v>271500</v>
      </c>
      <c r="AC56" s="81">
        <f t="shared" si="15"/>
        <v>19500</v>
      </c>
      <c r="AD56" s="81">
        <f t="shared" si="16"/>
        <v>291000</v>
      </c>
      <c r="AE56" s="81">
        <f t="shared" si="17"/>
        <v>178875</v>
      </c>
      <c r="AF56" s="81">
        <f t="shared" si="18"/>
        <v>27224.999999999996</v>
      </c>
      <c r="AG56" s="82">
        <f t="shared" si="19"/>
        <v>18750</v>
      </c>
      <c r="AH56" s="81">
        <f t="shared" si="20"/>
        <v>224850</v>
      </c>
      <c r="AI56" s="79">
        <f t="shared" si="21"/>
        <v>66150</v>
      </c>
      <c r="AJ56" s="84">
        <f t="shared" si="22"/>
        <v>98250</v>
      </c>
      <c r="AK56" s="141">
        <f t="shared" si="26"/>
        <v>304350</v>
      </c>
      <c r="AL56" s="155">
        <f t="shared" si="23"/>
        <v>-13350</v>
      </c>
      <c r="AM56" s="46">
        <v>3</v>
      </c>
    </row>
    <row r="57" spans="1:39" x14ac:dyDescent="0.25">
      <c r="A57" s="22" t="s">
        <v>4</v>
      </c>
      <c r="B57" s="37" t="s">
        <v>19</v>
      </c>
      <c r="C57" s="136">
        <v>1.99</v>
      </c>
      <c r="D57" s="72">
        <f t="shared" si="34"/>
        <v>1.99</v>
      </c>
      <c r="E57" s="73">
        <f t="shared" si="28"/>
        <v>0.143646408839779</v>
      </c>
      <c r="F57" s="73">
        <f t="shared" si="2"/>
        <v>2.1336464088397791</v>
      </c>
      <c r="G57" s="73">
        <f t="shared" si="29"/>
        <v>1.3176795580110496</v>
      </c>
      <c r="H57" s="74">
        <f t="shared" si="30"/>
        <v>0.2005524861878453</v>
      </c>
      <c r="I57" s="75">
        <f t="shared" si="31"/>
        <v>0.13812154696132597</v>
      </c>
      <c r="J57" s="74">
        <f t="shared" si="6"/>
        <v>1.656353591160221</v>
      </c>
      <c r="K57" s="71">
        <f t="shared" si="7"/>
        <v>0.47729281767955811</v>
      </c>
      <c r="L57" s="76">
        <f t="shared" si="32"/>
        <v>0.72375690607734811</v>
      </c>
      <c r="M57" s="74">
        <f t="shared" si="24"/>
        <v>2.2419889502762431</v>
      </c>
      <c r="N57" s="71">
        <f t="shared" si="9"/>
        <v>-0.10834254143646405</v>
      </c>
      <c r="O57" s="123">
        <f>'Input Model'!T$10</f>
        <v>181</v>
      </c>
      <c r="P57" s="77">
        <f t="shared" si="33"/>
        <v>360.19</v>
      </c>
      <c r="Q57" s="77">
        <f>'Input Model'!T$19</f>
        <v>26</v>
      </c>
      <c r="R57" s="77">
        <f t="shared" si="11"/>
        <v>386.19</v>
      </c>
      <c r="S57" s="77">
        <f>'Input Model'!T$36</f>
        <v>238.5</v>
      </c>
      <c r="T57" s="77">
        <f>'Input Model'!T$44</f>
        <v>36.299999999999997</v>
      </c>
      <c r="U57" s="78">
        <f>'Input Model'!T$55</f>
        <v>25</v>
      </c>
      <c r="V57" s="77">
        <f t="shared" si="12"/>
        <v>299.8</v>
      </c>
      <c r="W57" s="79">
        <f t="shared" si="13"/>
        <v>86.389999999999986</v>
      </c>
      <c r="X57" s="78">
        <f>'Input Model'!T$64</f>
        <v>131</v>
      </c>
      <c r="Y57" s="77">
        <f t="shared" si="25"/>
        <v>405.8</v>
      </c>
      <c r="Z57" s="79">
        <f t="shared" si="27"/>
        <v>-19.610000000000014</v>
      </c>
      <c r="AA57" s="80">
        <f>'Input Model'!T$4</f>
        <v>750</v>
      </c>
      <c r="AB57" s="320">
        <f t="shared" si="14"/>
        <v>270142.5</v>
      </c>
      <c r="AC57" s="81">
        <f t="shared" si="15"/>
        <v>19500</v>
      </c>
      <c r="AD57" s="81">
        <f t="shared" si="16"/>
        <v>289642.5</v>
      </c>
      <c r="AE57" s="81">
        <f t="shared" si="17"/>
        <v>178875</v>
      </c>
      <c r="AF57" s="81">
        <f t="shared" si="18"/>
        <v>27224.999999999996</v>
      </c>
      <c r="AG57" s="82">
        <f t="shared" si="19"/>
        <v>18750</v>
      </c>
      <c r="AH57" s="81">
        <f t="shared" si="20"/>
        <v>224850</v>
      </c>
      <c r="AI57" s="79">
        <f t="shared" si="21"/>
        <v>64792.5</v>
      </c>
      <c r="AJ57" s="84">
        <f t="shared" si="22"/>
        <v>98250</v>
      </c>
      <c r="AK57" s="141">
        <f t="shared" si="26"/>
        <v>304350</v>
      </c>
      <c r="AL57" s="155">
        <f t="shared" si="23"/>
        <v>-14707.5</v>
      </c>
      <c r="AM57" s="46">
        <v>4</v>
      </c>
    </row>
    <row r="58" spans="1:39" x14ac:dyDescent="0.25">
      <c r="A58" s="22" t="s">
        <v>4</v>
      </c>
      <c r="B58" s="145" t="s">
        <v>140</v>
      </c>
      <c r="C58" s="136">
        <v>2.04</v>
      </c>
      <c r="D58" s="72">
        <f t="shared" si="34"/>
        <v>2.04</v>
      </c>
      <c r="E58" s="73">
        <f t="shared" si="28"/>
        <v>0.143646408839779</v>
      </c>
      <c r="F58" s="73">
        <f t="shared" si="2"/>
        <v>2.1836464088397789</v>
      </c>
      <c r="G58" s="73">
        <f t="shared" si="29"/>
        <v>1.3176795580110496</v>
      </c>
      <c r="H58" s="74">
        <f t="shared" si="30"/>
        <v>0.2005524861878453</v>
      </c>
      <c r="I58" s="75">
        <f t="shared" si="31"/>
        <v>0.13812154696132597</v>
      </c>
      <c r="J58" s="74">
        <f t="shared" si="6"/>
        <v>1.656353591160221</v>
      </c>
      <c r="K58" s="71">
        <f t="shared" si="7"/>
        <v>0.52729281767955793</v>
      </c>
      <c r="L58" s="76">
        <f t="shared" si="32"/>
        <v>0.72375690607734811</v>
      </c>
      <c r="M58" s="74">
        <f t="shared" si="24"/>
        <v>2.2419889502762431</v>
      </c>
      <c r="N58" s="71">
        <f t="shared" si="9"/>
        <v>-5.8342541436464224E-2</v>
      </c>
      <c r="O58" s="123">
        <f>'Input Model'!T$10</f>
        <v>181</v>
      </c>
      <c r="P58" s="77">
        <f t="shared" si="33"/>
        <v>369.24</v>
      </c>
      <c r="Q58" s="77">
        <f>'Input Model'!T$19</f>
        <v>26</v>
      </c>
      <c r="R58" s="77">
        <f t="shared" si="11"/>
        <v>395.24</v>
      </c>
      <c r="S58" s="77">
        <f>'Input Model'!T$36</f>
        <v>238.5</v>
      </c>
      <c r="T58" s="77">
        <f>'Input Model'!T$44</f>
        <v>36.299999999999997</v>
      </c>
      <c r="U58" s="78">
        <f>'Input Model'!T$55</f>
        <v>25</v>
      </c>
      <c r="V58" s="77">
        <f t="shared" si="12"/>
        <v>299.8</v>
      </c>
      <c r="W58" s="79">
        <f t="shared" si="13"/>
        <v>95.44</v>
      </c>
      <c r="X58" s="78">
        <f>'Input Model'!T$64</f>
        <v>131</v>
      </c>
      <c r="Y58" s="77">
        <f t="shared" si="25"/>
        <v>405.8</v>
      </c>
      <c r="Z58" s="79">
        <f t="shared" si="27"/>
        <v>-10.560000000000002</v>
      </c>
      <c r="AA58" s="80">
        <f>'Input Model'!T$4</f>
        <v>750</v>
      </c>
      <c r="AB58" s="320">
        <f t="shared" si="14"/>
        <v>276930</v>
      </c>
      <c r="AC58" s="81">
        <f t="shared" si="15"/>
        <v>19500</v>
      </c>
      <c r="AD58" s="81">
        <f t="shared" si="16"/>
        <v>296430</v>
      </c>
      <c r="AE58" s="81">
        <f t="shared" si="17"/>
        <v>178875</v>
      </c>
      <c r="AF58" s="81">
        <f t="shared" si="18"/>
        <v>27224.999999999996</v>
      </c>
      <c r="AG58" s="82">
        <f t="shared" si="19"/>
        <v>18750</v>
      </c>
      <c r="AH58" s="81">
        <f t="shared" si="20"/>
        <v>224850</v>
      </c>
      <c r="AI58" s="79">
        <f t="shared" si="21"/>
        <v>71580</v>
      </c>
      <c r="AJ58" s="84">
        <f t="shared" si="22"/>
        <v>98250</v>
      </c>
      <c r="AK58" s="141">
        <f t="shared" si="26"/>
        <v>304350</v>
      </c>
      <c r="AL58" s="155">
        <f t="shared" si="23"/>
        <v>-7920</v>
      </c>
      <c r="AM58" s="46">
        <v>5</v>
      </c>
    </row>
    <row r="59" spans="1:39" x14ac:dyDescent="0.25">
      <c r="A59" s="22" t="s">
        <v>4</v>
      </c>
      <c r="B59" s="37" t="s">
        <v>20</v>
      </c>
      <c r="C59" s="136">
        <v>1.88</v>
      </c>
      <c r="D59" s="72">
        <f t="shared" si="34"/>
        <v>1.88</v>
      </c>
      <c r="E59" s="73">
        <f t="shared" si="28"/>
        <v>0.143646408839779</v>
      </c>
      <c r="F59" s="73">
        <f t="shared" si="2"/>
        <v>2.0236464088397788</v>
      </c>
      <c r="G59" s="73">
        <f t="shared" si="29"/>
        <v>1.3176795580110496</v>
      </c>
      <c r="H59" s="74">
        <f t="shared" si="30"/>
        <v>0.2005524861878453</v>
      </c>
      <c r="I59" s="75">
        <f t="shared" si="31"/>
        <v>0.13812154696132597</v>
      </c>
      <c r="J59" s="74">
        <f t="shared" si="6"/>
        <v>1.656353591160221</v>
      </c>
      <c r="K59" s="71">
        <f t="shared" si="7"/>
        <v>0.36729281767955779</v>
      </c>
      <c r="L59" s="76">
        <f t="shared" si="32"/>
        <v>0.72375690607734811</v>
      </c>
      <c r="M59" s="74">
        <f t="shared" si="24"/>
        <v>2.2419889502762431</v>
      </c>
      <c r="N59" s="71">
        <f t="shared" si="9"/>
        <v>-0.21834254143646437</v>
      </c>
      <c r="O59" s="123">
        <f>'Input Model'!T$10</f>
        <v>181</v>
      </c>
      <c r="P59" s="77">
        <f t="shared" si="33"/>
        <v>340.28</v>
      </c>
      <c r="Q59" s="77">
        <f>'Input Model'!T$19</f>
        <v>26</v>
      </c>
      <c r="R59" s="77">
        <f t="shared" si="11"/>
        <v>366.28</v>
      </c>
      <c r="S59" s="77">
        <f>'Input Model'!T$36</f>
        <v>238.5</v>
      </c>
      <c r="T59" s="77">
        <f>'Input Model'!T$44</f>
        <v>36.299999999999997</v>
      </c>
      <c r="U59" s="78">
        <f>'Input Model'!T$55</f>
        <v>25</v>
      </c>
      <c r="V59" s="77">
        <f t="shared" si="12"/>
        <v>299.8</v>
      </c>
      <c r="W59" s="79">
        <f t="shared" si="13"/>
        <v>66.479999999999961</v>
      </c>
      <c r="X59" s="78">
        <f>'Input Model'!T$64</f>
        <v>131</v>
      </c>
      <c r="Y59" s="77">
        <f t="shared" si="25"/>
        <v>405.8</v>
      </c>
      <c r="Z59" s="79">
        <f t="shared" si="27"/>
        <v>-39.520000000000039</v>
      </c>
      <c r="AA59" s="80">
        <f>'Input Model'!T$4</f>
        <v>750</v>
      </c>
      <c r="AB59" s="320">
        <f t="shared" si="14"/>
        <v>255209.99999999997</v>
      </c>
      <c r="AC59" s="81">
        <f t="shared" si="15"/>
        <v>19500</v>
      </c>
      <c r="AD59" s="81">
        <f t="shared" si="16"/>
        <v>274710</v>
      </c>
      <c r="AE59" s="81">
        <f t="shared" si="17"/>
        <v>178875</v>
      </c>
      <c r="AF59" s="81">
        <f t="shared" si="18"/>
        <v>27224.999999999996</v>
      </c>
      <c r="AG59" s="82">
        <f t="shared" si="19"/>
        <v>18750</v>
      </c>
      <c r="AH59" s="81">
        <f t="shared" si="20"/>
        <v>224850</v>
      </c>
      <c r="AI59" s="79">
        <f t="shared" si="21"/>
        <v>49860</v>
      </c>
      <c r="AJ59" s="84">
        <f t="shared" si="22"/>
        <v>98250</v>
      </c>
      <c r="AK59" s="141">
        <f t="shared" si="26"/>
        <v>304350</v>
      </c>
      <c r="AL59" s="155">
        <f t="shared" si="23"/>
        <v>-29640</v>
      </c>
      <c r="AM59" s="46">
        <v>6</v>
      </c>
    </row>
    <row r="60" spans="1:39" x14ac:dyDescent="0.25">
      <c r="A60" s="22" t="s">
        <v>4</v>
      </c>
      <c r="B60" s="37" t="s">
        <v>11</v>
      </c>
      <c r="C60" s="136">
        <v>1.98</v>
      </c>
      <c r="D60" s="72">
        <f t="shared" si="34"/>
        <v>1.98</v>
      </c>
      <c r="E60" s="73">
        <f t="shared" si="28"/>
        <v>0.143646408839779</v>
      </c>
      <c r="F60" s="73">
        <f t="shared" si="2"/>
        <v>2.1236464088397788</v>
      </c>
      <c r="G60" s="73">
        <f t="shared" si="29"/>
        <v>1.3176795580110496</v>
      </c>
      <c r="H60" s="74">
        <f t="shared" si="30"/>
        <v>0.2005524861878453</v>
      </c>
      <c r="I60" s="75">
        <f t="shared" si="31"/>
        <v>0.13812154696132597</v>
      </c>
      <c r="J60" s="74">
        <f t="shared" si="6"/>
        <v>1.656353591160221</v>
      </c>
      <c r="K60" s="71">
        <f t="shared" si="7"/>
        <v>0.46729281767955788</v>
      </c>
      <c r="L60" s="76">
        <f t="shared" si="32"/>
        <v>0.72375690607734811</v>
      </c>
      <c r="M60" s="74">
        <f t="shared" si="24"/>
        <v>2.2419889502762431</v>
      </c>
      <c r="N60" s="71">
        <f t="shared" si="9"/>
        <v>-0.11834254143646428</v>
      </c>
      <c r="O60" s="123">
        <f>'Input Model'!T$10</f>
        <v>181</v>
      </c>
      <c r="P60" s="77">
        <f t="shared" si="33"/>
        <v>358.38</v>
      </c>
      <c r="Q60" s="77">
        <f>'Input Model'!T$19</f>
        <v>26</v>
      </c>
      <c r="R60" s="77">
        <f t="shared" si="11"/>
        <v>384.38</v>
      </c>
      <c r="S60" s="77">
        <f>'Input Model'!T$36</f>
        <v>238.5</v>
      </c>
      <c r="T60" s="77">
        <f>'Input Model'!T$44</f>
        <v>36.299999999999997</v>
      </c>
      <c r="U60" s="78">
        <f>'Input Model'!T$55</f>
        <v>25</v>
      </c>
      <c r="V60" s="77">
        <f t="shared" si="12"/>
        <v>299.8</v>
      </c>
      <c r="W60" s="79">
        <f t="shared" si="13"/>
        <v>84.579999999999984</v>
      </c>
      <c r="X60" s="78">
        <f>'Input Model'!T$64</f>
        <v>131</v>
      </c>
      <c r="Y60" s="77">
        <f t="shared" si="25"/>
        <v>405.8</v>
      </c>
      <c r="Z60" s="79">
        <f t="shared" si="27"/>
        <v>-21.420000000000016</v>
      </c>
      <c r="AA60" s="80">
        <f>'Input Model'!T$4</f>
        <v>750</v>
      </c>
      <c r="AB60" s="320">
        <f t="shared" si="14"/>
        <v>268785</v>
      </c>
      <c r="AC60" s="81">
        <f t="shared" si="15"/>
        <v>19500</v>
      </c>
      <c r="AD60" s="81">
        <f t="shared" si="16"/>
        <v>288285</v>
      </c>
      <c r="AE60" s="81">
        <f t="shared" si="17"/>
        <v>178875</v>
      </c>
      <c r="AF60" s="81">
        <f t="shared" si="18"/>
        <v>27224.999999999996</v>
      </c>
      <c r="AG60" s="82">
        <f t="shared" si="19"/>
        <v>18750</v>
      </c>
      <c r="AH60" s="81">
        <f t="shared" si="20"/>
        <v>224850</v>
      </c>
      <c r="AI60" s="79">
        <f t="shared" si="21"/>
        <v>63435</v>
      </c>
      <c r="AJ60" s="84">
        <f t="shared" si="22"/>
        <v>98250</v>
      </c>
      <c r="AK60" s="141">
        <f t="shared" si="26"/>
        <v>304350</v>
      </c>
      <c r="AL60" s="155">
        <f t="shared" si="23"/>
        <v>-16065</v>
      </c>
      <c r="AM60" s="46">
        <v>7</v>
      </c>
    </row>
    <row r="61" spans="1:39" x14ac:dyDescent="0.25">
      <c r="A61" s="22" t="s">
        <v>4</v>
      </c>
      <c r="B61" s="37" t="s">
        <v>12</v>
      </c>
      <c r="C61" s="136">
        <v>1.95</v>
      </c>
      <c r="D61" s="72">
        <f t="shared" si="34"/>
        <v>1.95</v>
      </c>
      <c r="E61" s="73">
        <f t="shared" si="28"/>
        <v>0.143646408839779</v>
      </c>
      <c r="F61" s="73">
        <f t="shared" si="2"/>
        <v>2.093646408839779</v>
      </c>
      <c r="G61" s="73">
        <f t="shared" si="29"/>
        <v>1.3176795580110496</v>
      </c>
      <c r="H61" s="74">
        <f t="shared" si="30"/>
        <v>0.2005524861878453</v>
      </c>
      <c r="I61" s="75">
        <f t="shared" si="31"/>
        <v>0.13812154696132597</v>
      </c>
      <c r="J61" s="74">
        <f t="shared" si="6"/>
        <v>1.656353591160221</v>
      </c>
      <c r="K61" s="71">
        <f t="shared" si="7"/>
        <v>0.43729281767955808</v>
      </c>
      <c r="L61" s="76">
        <f t="shared" si="32"/>
        <v>0.72375690607734811</v>
      </c>
      <c r="M61" s="74">
        <f t="shared" si="24"/>
        <v>2.2419889502762431</v>
      </c>
      <c r="N61" s="71">
        <f t="shared" si="9"/>
        <v>-0.14834254143646408</v>
      </c>
      <c r="O61" s="123">
        <f>'Input Model'!T$10</f>
        <v>181</v>
      </c>
      <c r="P61" s="77">
        <f t="shared" si="33"/>
        <v>352.95</v>
      </c>
      <c r="Q61" s="77">
        <f>'Input Model'!T$19</f>
        <v>26</v>
      </c>
      <c r="R61" s="77">
        <f t="shared" si="11"/>
        <v>378.95</v>
      </c>
      <c r="S61" s="77">
        <f>'Input Model'!T$36</f>
        <v>238.5</v>
      </c>
      <c r="T61" s="77">
        <f>'Input Model'!T$44</f>
        <v>36.299999999999997</v>
      </c>
      <c r="U61" s="78">
        <f>'Input Model'!T$55</f>
        <v>25</v>
      </c>
      <c r="V61" s="77">
        <f t="shared" si="12"/>
        <v>299.8</v>
      </c>
      <c r="W61" s="79">
        <f t="shared" si="13"/>
        <v>79.149999999999977</v>
      </c>
      <c r="X61" s="78">
        <f>'Input Model'!T$64</f>
        <v>131</v>
      </c>
      <c r="Y61" s="77">
        <f t="shared" si="25"/>
        <v>405.8</v>
      </c>
      <c r="Z61" s="79">
        <f t="shared" si="27"/>
        <v>-26.850000000000023</v>
      </c>
      <c r="AA61" s="80">
        <f>'Input Model'!T$4</f>
        <v>750</v>
      </c>
      <c r="AB61" s="320">
        <f t="shared" si="14"/>
        <v>264712.5</v>
      </c>
      <c r="AC61" s="81">
        <f t="shared" si="15"/>
        <v>19500</v>
      </c>
      <c r="AD61" s="81">
        <f t="shared" si="16"/>
        <v>284212.5</v>
      </c>
      <c r="AE61" s="81">
        <f t="shared" si="17"/>
        <v>178875</v>
      </c>
      <c r="AF61" s="81">
        <f t="shared" si="18"/>
        <v>27224.999999999996</v>
      </c>
      <c r="AG61" s="82">
        <f t="shared" si="19"/>
        <v>18750</v>
      </c>
      <c r="AH61" s="81">
        <f t="shared" si="20"/>
        <v>224850</v>
      </c>
      <c r="AI61" s="79">
        <f t="shared" si="21"/>
        <v>59362.5</v>
      </c>
      <c r="AJ61" s="84">
        <f t="shared" si="22"/>
        <v>98250</v>
      </c>
      <c r="AK61" s="141">
        <f t="shared" si="26"/>
        <v>304350</v>
      </c>
      <c r="AL61" s="155">
        <f t="shared" si="23"/>
        <v>-20137.5</v>
      </c>
      <c r="AM61" s="46">
        <v>8</v>
      </c>
    </row>
    <row r="62" spans="1:39" x14ac:dyDescent="0.25">
      <c r="A62" s="22" t="s">
        <v>4</v>
      </c>
      <c r="B62" s="37" t="s">
        <v>13</v>
      </c>
      <c r="C62" s="136">
        <v>1.92</v>
      </c>
      <c r="D62" s="72">
        <f t="shared" si="34"/>
        <v>1.92</v>
      </c>
      <c r="E62" s="73">
        <f t="shared" si="28"/>
        <v>0.143646408839779</v>
      </c>
      <c r="F62" s="73">
        <f t="shared" si="2"/>
        <v>2.0636464088397788</v>
      </c>
      <c r="G62" s="73">
        <f t="shared" si="29"/>
        <v>1.3176795580110496</v>
      </c>
      <c r="H62" s="74">
        <f t="shared" si="30"/>
        <v>0.2005524861878453</v>
      </c>
      <c r="I62" s="75">
        <f t="shared" si="31"/>
        <v>0.13812154696132597</v>
      </c>
      <c r="J62" s="74">
        <f t="shared" si="6"/>
        <v>1.656353591160221</v>
      </c>
      <c r="K62" s="71">
        <f t="shared" si="7"/>
        <v>0.40729281767955783</v>
      </c>
      <c r="L62" s="76">
        <f t="shared" si="32"/>
        <v>0.72375690607734811</v>
      </c>
      <c r="M62" s="74">
        <f t="shared" si="24"/>
        <v>2.2419889502762431</v>
      </c>
      <c r="N62" s="71">
        <f t="shared" si="9"/>
        <v>-0.17834254143646433</v>
      </c>
      <c r="O62" s="123">
        <f>'Input Model'!T$10</f>
        <v>181</v>
      </c>
      <c r="P62" s="77">
        <f t="shared" si="33"/>
        <v>347.52</v>
      </c>
      <c r="Q62" s="77">
        <f>'Input Model'!T$19</f>
        <v>26</v>
      </c>
      <c r="R62" s="77">
        <f t="shared" si="11"/>
        <v>373.52</v>
      </c>
      <c r="S62" s="77">
        <f>'Input Model'!T$36</f>
        <v>238.5</v>
      </c>
      <c r="T62" s="77">
        <f>'Input Model'!T$44</f>
        <v>36.299999999999997</v>
      </c>
      <c r="U62" s="78">
        <f>'Input Model'!T$55</f>
        <v>25</v>
      </c>
      <c r="V62" s="77">
        <f t="shared" si="12"/>
        <v>299.8</v>
      </c>
      <c r="W62" s="79">
        <f t="shared" si="13"/>
        <v>73.71999999999997</v>
      </c>
      <c r="X62" s="78">
        <f>'Input Model'!T$64</f>
        <v>131</v>
      </c>
      <c r="Y62" s="77">
        <f t="shared" si="25"/>
        <v>405.8</v>
      </c>
      <c r="Z62" s="79">
        <f t="shared" si="27"/>
        <v>-32.28000000000003</v>
      </c>
      <c r="AA62" s="80">
        <f>'Input Model'!T$4</f>
        <v>750</v>
      </c>
      <c r="AB62" s="320">
        <f t="shared" si="14"/>
        <v>260640</v>
      </c>
      <c r="AC62" s="81">
        <f t="shared" si="15"/>
        <v>19500</v>
      </c>
      <c r="AD62" s="81">
        <f t="shared" si="16"/>
        <v>280140</v>
      </c>
      <c r="AE62" s="81">
        <f t="shared" si="17"/>
        <v>178875</v>
      </c>
      <c r="AF62" s="81">
        <f t="shared" si="18"/>
        <v>27224.999999999996</v>
      </c>
      <c r="AG62" s="82">
        <f t="shared" si="19"/>
        <v>18750</v>
      </c>
      <c r="AH62" s="81">
        <f t="shared" si="20"/>
        <v>224850</v>
      </c>
      <c r="AI62" s="79">
        <f t="shared" si="21"/>
        <v>55290</v>
      </c>
      <c r="AJ62" s="84">
        <f t="shared" si="22"/>
        <v>98250</v>
      </c>
      <c r="AK62" s="141">
        <f t="shared" si="26"/>
        <v>304350</v>
      </c>
      <c r="AL62" s="155">
        <f t="shared" si="23"/>
        <v>-24210</v>
      </c>
      <c r="AM62" s="46">
        <v>9</v>
      </c>
    </row>
    <row r="63" spans="1:39" x14ac:dyDescent="0.25">
      <c r="A63" s="22" t="s">
        <v>4</v>
      </c>
      <c r="B63" s="37" t="s">
        <v>14</v>
      </c>
      <c r="C63" s="136">
        <v>1.95</v>
      </c>
      <c r="D63" s="72">
        <f t="shared" si="34"/>
        <v>1.95</v>
      </c>
      <c r="E63" s="73">
        <f t="shared" si="28"/>
        <v>0.143646408839779</v>
      </c>
      <c r="F63" s="73">
        <f t="shared" si="2"/>
        <v>2.093646408839779</v>
      </c>
      <c r="G63" s="73">
        <f t="shared" si="29"/>
        <v>1.3176795580110496</v>
      </c>
      <c r="H63" s="74">
        <f t="shared" si="30"/>
        <v>0.2005524861878453</v>
      </c>
      <c r="I63" s="75">
        <f t="shared" si="31"/>
        <v>0.13812154696132597</v>
      </c>
      <c r="J63" s="74">
        <f t="shared" si="6"/>
        <v>1.656353591160221</v>
      </c>
      <c r="K63" s="71">
        <f t="shared" si="7"/>
        <v>0.43729281767955808</v>
      </c>
      <c r="L63" s="76">
        <f t="shared" si="32"/>
        <v>0.72375690607734811</v>
      </c>
      <c r="M63" s="74">
        <f t="shared" si="24"/>
        <v>2.2419889502762431</v>
      </c>
      <c r="N63" s="71">
        <f t="shared" si="9"/>
        <v>-0.14834254143646408</v>
      </c>
      <c r="O63" s="123">
        <f>'Input Model'!T$10</f>
        <v>181</v>
      </c>
      <c r="P63" s="77">
        <f t="shared" si="33"/>
        <v>352.95</v>
      </c>
      <c r="Q63" s="77">
        <f>'Input Model'!T$19</f>
        <v>26</v>
      </c>
      <c r="R63" s="77">
        <f t="shared" si="11"/>
        <v>378.95</v>
      </c>
      <c r="S63" s="77">
        <f>'Input Model'!T$36</f>
        <v>238.5</v>
      </c>
      <c r="T63" s="77">
        <f>'Input Model'!T$44</f>
        <v>36.299999999999997</v>
      </c>
      <c r="U63" s="78">
        <f>'Input Model'!T$55</f>
        <v>25</v>
      </c>
      <c r="V63" s="77">
        <f t="shared" si="12"/>
        <v>299.8</v>
      </c>
      <c r="W63" s="79">
        <f t="shared" si="13"/>
        <v>79.149999999999977</v>
      </c>
      <c r="X63" s="78">
        <f>'Input Model'!T$64</f>
        <v>131</v>
      </c>
      <c r="Y63" s="77">
        <f t="shared" si="25"/>
        <v>405.8</v>
      </c>
      <c r="Z63" s="79">
        <f t="shared" si="27"/>
        <v>-26.850000000000023</v>
      </c>
      <c r="AA63" s="80">
        <f>'Input Model'!T$4</f>
        <v>750</v>
      </c>
      <c r="AB63" s="320">
        <f t="shared" si="14"/>
        <v>264712.5</v>
      </c>
      <c r="AC63" s="81">
        <f t="shared" si="15"/>
        <v>19500</v>
      </c>
      <c r="AD63" s="81">
        <f t="shared" si="16"/>
        <v>284212.5</v>
      </c>
      <c r="AE63" s="81">
        <f t="shared" si="17"/>
        <v>178875</v>
      </c>
      <c r="AF63" s="81">
        <f t="shared" si="18"/>
        <v>27224.999999999996</v>
      </c>
      <c r="AG63" s="82">
        <f t="shared" si="19"/>
        <v>18750</v>
      </c>
      <c r="AH63" s="81">
        <f t="shared" si="20"/>
        <v>224850</v>
      </c>
      <c r="AI63" s="79">
        <f t="shared" si="21"/>
        <v>59362.5</v>
      </c>
      <c r="AJ63" s="84">
        <f t="shared" si="22"/>
        <v>98250</v>
      </c>
      <c r="AK63" s="141">
        <f t="shared" si="26"/>
        <v>304350</v>
      </c>
      <c r="AL63" s="155">
        <f t="shared" si="23"/>
        <v>-20137.5</v>
      </c>
      <c r="AM63" s="46">
        <v>10</v>
      </c>
    </row>
    <row r="64" spans="1:39" x14ac:dyDescent="0.25">
      <c r="A64" s="22" t="s">
        <v>4</v>
      </c>
      <c r="B64" s="37" t="s">
        <v>15</v>
      </c>
      <c r="C64" s="136">
        <v>2</v>
      </c>
      <c r="D64" s="72">
        <f t="shared" si="34"/>
        <v>2</v>
      </c>
      <c r="E64" s="73">
        <f t="shared" si="28"/>
        <v>0.143646408839779</v>
      </c>
      <c r="F64" s="73">
        <f t="shared" si="2"/>
        <v>2.1436464088397789</v>
      </c>
      <c r="G64" s="73">
        <f t="shared" si="29"/>
        <v>1.3176795580110496</v>
      </c>
      <c r="H64" s="74">
        <f t="shared" si="30"/>
        <v>0.2005524861878453</v>
      </c>
      <c r="I64" s="75">
        <f t="shared" si="31"/>
        <v>0.13812154696132597</v>
      </c>
      <c r="J64" s="74">
        <f t="shared" si="6"/>
        <v>1.656353591160221</v>
      </c>
      <c r="K64" s="71">
        <f t="shared" si="7"/>
        <v>0.4872928176795579</v>
      </c>
      <c r="L64" s="76">
        <f t="shared" si="32"/>
        <v>0.72375690607734811</v>
      </c>
      <c r="M64" s="74">
        <f t="shared" si="24"/>
        <v>2.2419889502762431</v>
      </c>
      <c r="N64" s="71">
        <f t="shared" si="9"/>
        <v>-9.8342541436464259E-2</v>
      </c>
      <c r="O64" s="123">
        <f>'Input Model'!T$10</f>
        <v>181</v>
      </c>
      <c r="P64" s="77">
        <f t="shared" si="33"/>
        <v>362</v>
      </c>
      <c r="Q64" s="77">
        <f>'Input Model'!T$19</f>
        <v>26</v>
      </c>
      <c r="R64" s="77">
        <f t="shared" si="11"/>
        <v>388</v>
      </c>
      <c r="S64" s="77">
        <f>'Input Model'!T$36</f>
        <v>238.5</v>
      </c>
      <c r="T64" s="77">
        <f>'Input Model'!T$44</f>
        <v>36.299999999999997</v>
      </c>
      <c r="U64" s="78">
        <f>'Input Model'!T$55</f>
        <v>25</v>
      </c>
      <c r="V64" s="77">
        <f t="shared" si="12"/>
        <v>299.8</v>
      </c>
      <c r="W64" s="79">
        <f t="shared" si="13"/>
        <v>88.199999999999989</v>
      </c>
      <c r="X64" s="78">
        <f>'Input Model'!T$64</f>
        <v>131</v>
      </c>
      <c r="Y64" s="77">
        <f t="shared" si="25"/>
        <v>405.8</v>
      </c>
      <c r="Z64" s="79">
        <f t="shared" si="27"/>
        <v>-17.800000000000011</v>
      </c>
      <c r="AA64" s="80">
        <f>'Input Model'!T$4</f>
        <v>750</v>
      </c>
      <c r="AB64" s="320">
        <f t="shared" si="14"/>
        <v>271500</v>
      </c>
      <c r="AC64" s="81">
        <f t="shared" si="15"/>
        <v>19500</v>
      </c>
      <c r="AD64" s="81">
        <f t="shared" si="16"/>
        <v>291000</v>
      </c>
      <c r="AE64" s="81">
        <f t="shared" si="17"/>
        <v>178875</v>
      </c>
      <c r="AF64" s="81">
        <f t="shared" si="18"/>
        <v>27224.999999999996</v>
      </c>
      <c r="AG64" s="82">
        <f t="shared" si="19"/>
        <v>18750</v>
      </c>
      <c r="AH64" s="81">
        <f t="shared" si="20"/>
        <v>224850</v>
      </c>
      <c r="AI64" s="79">
        <f t="shared" si="21"/>
        <v>66150</v>
      </c>
      <c r="AJ64" s="84">
        <f t="shared" si="22"/>
        <v>98250</v>
      </c>
      <c r="AK64" s="141">
        <f t="shared" si="26"/>
        <v>304350</v>
      </c>
      <c r="AL64" s="155">
        <f t="shared" si="23"/>
        <v>-13350</v>
      </c>
      <c r="AM64" s="46">
        <v>11</v>
      </c>
    </row>
    <row r="65" spans="1:39" x14ac:dyDescent="0.25">
      <c r="A65" s="23" t="s">
        <v>4</v>
      </c>
      <c r="B65" s="130" t="s">
        <v>141</v>
      </c>
      <c r="C65" s="137">
        <v>1.84</v>
      </c>
      <c r="D65" s="86">
        <f t="shared" si="34"/>
        <v>1.84</v>
      </c>
      <c r="E65" s="87">
        <f t="shared" si="28"/>
        <v>0.143646408839779</v>
      </c>
      <c r="F65" s="87">
        <f t="shared" si="2"/>
        <v>1.9836464088397792</v>
      </c>
      <c r="G65" s="87">
        <f t="shared" si="29"/>
        <v>1.3176795580110496</v>
      </c>
      <c r="H65" s="88">
        <f t="shared" si="30"/>
        <v>0.2005524861878453</v>
      </c>
      <c r="I65" s="89">
        <f t="shared" si="31"/>
        <v>0.13812154696132597</v>
      </c>
      <c r="J65" s="88">
        <f t="shared" si="6"/>
        <v>1.656353591160221</v>
      </c>
      <c r="K65" s="85">
        <f t="shared" si="7"/>
        <v>0.3272928176795582</v>
      </c>
      <c r="L65" s="90">
        <f t="shared" si="32"/>
        <v>0.72375690607734811</v>
      </c>
      <c r="M65" s="88">
        <f t="shared" si="24"/>
        <v>2.2419889502762431</v>
      </c>
      <c r="N65" s="85">
        <f t="shared" si="9"/>
        <v>-0.25834254143646396</v>
      </c>
      <c r="O65" s="91">
        <f>'Input Model'!T$10</f>
        <v>181</v>
      </c>
      <c r="P65" s="92">
        <f t="shared" si="33"/>
        <v>333.04</v>
      </c>
      <c r="Q65" s="92">
        <f>'Input Model'!T$19</f>
        <v>26</v>
      </c>
      <c r="R65" s="92">
        <f t="shared" si="11"/>
        <v>359.04</v>
      </c>
      <c r="S65" s="92">
        <f>'Input Model'!T$36</f>
        <v>238.5</v>
      </c>
      <c r="T65" s="92">
        <f>'Input Model'!T$44</f>
        <v>36.299999999999997</v>
      </c>
      <c r="U65" s="93">
        <f>'Input Model'!T$55</f>
        <v>25</v>
      </c>
      <c r="V65" s="96">
        <f t="shared" si="12"/>
        <v>299.8</v>
      </c>
      <c r="W65" s="94">
        <f t="shared" si="13"/>
        <v>59.240000000000009</v>
      </c>
      <c r="X65" s="93">
        <f>'Input Model'!T$64</f>
        <v>131</v>
      </c>
      <c r="Y65" s="92">
        <f t="shared" si="25"/>
        <v>405.8</v>
      </c>
      <c r="Z65" s="94">
        <f t="shared" si="27"/>
        <v>-46.759999999999991</v>
      </c>
      <c r="AA65" s="95">
        <f>'Input Model'!T$4</f>
        <v>750</v>
      </c>
      <c r="AB65" s="321">
        <f t="shared" si="14"/>
        <v>249780.00000000003</v>
      </c>
      <c r="AC65" s="96">
        <f t="shared" si="15"/>
        <v>19500</v>
      </c>
      <c r="AD65" s="96">
        <f t="shared" si="16"/>
        <v>269280</v>
      </c>
      <c r="AE65" s="96">
        <f t="shared" si="17"/>
        <v>178875</v>
      </c>
      <c r="AF65" s="96">
        <f t="shared" si="18"/>
        <v>27224.999999999996</v>
      </c>
      <c r="AG65" s="97">
        <f t="shared" si="19"/>
        <v>18750</v>
      </c>
      <c r="AH65" s="96">
        <f t="shared" si="20"/>
        <v>224850</v>
      </c>
      <c r="AI65" s="94">
        <f t="shared" si="21"/>
        <v>44430</v>
      </c>
      <c r="AJ65" s="99">
        <f t="shared" si="22"/>
        <v>98250</v>
      </c>
      <c r="AK65" s="412">
        <f t="shared" si="26"/>
        <v>304350</v>
      </c>
      <c r="AL65" s="100">
        <f t="shared" si="23"/>
        <v>-35070</v>
      </c>
      <c r="AM65" s="46">
        <v>12</v>
      </c>
    </row>
    <row r="66" spans="1:39" x14ac:dyDescent="0.25">
      <c r="A66" s="21">
        <v>2005</v>
      </c>
      <c r="B66" s="143" t="s">
        <v>110</v>
      </c>
      <c r="C66" s="136">
        <v>1.81</v>
      </c>
      <c r="D66" s="72">
        <f t="shared" si="34"/>
        <v>1.81</v>
      </c>
      <c r="E66" s="73">
        <f t="shared" si="28"/>
        <v>0.2947976878612717</v>
      </c>
      <c r="F66" s="73">
        <f t="shared" si="2"/>
        <v>2.1047976878612715</v>
      </c>
      <c r="G66" s="73">
        <f t="shared" si="29"/>
        <v>1.551329479768786</v>
      </c>
      <c r="H66" s="74">
        <f t="shared" si="30"/>
        <v>0.23514450867052022</v>
      </c>
      <c r="I66" s="75">
        <f t="shared" si="31"/>
        <v>0.14450867052023122</v>
      </c>
      <c r="J66" s="74">
        <f t="shared" si="6"/>
        <v>1.9309826589595374</v>
      </c>
      <c r="K66" s="71">
        <f t="shared" si="7"/>
        <v>0.17381502890173417</v>
      </c>
      <c r="L66" s="76">
        <f t="shared" si="32"/>
        <v>0.78034682080924855</v>
      </c>
      <c r="M66" s="74">
        <f t="shared" si="24"/>
        <v>2.5668208092485547</v>
      </c>
      <c r="N66" s="71">
        <f t="shared" si="9"/>
        <v>-0.46202312138728319</v>
      </c>
      <c r="O66" s="123">
        <f>'Input Model'!S$10</f>
        <v>173</v>
      </c>
      <c r="P66" s="77">
        <f t="shared" si="33"/>
        <v>313.13</v>
      </c>
      <c r="Q66" s="77">
        <f>'Input Model'!S$19</f>
        <v>51</v>
      </c>
      <c r="R66" s="77">
        <f t="shared" si="11"/>
        <v>364.13</v>
      </c>
      <c r="S66" s="77">
        <f>'Input Model'!S$36</f>
        <v>268.38</v>
      </c>
      <c r="T66" s="77">
        <f>'Input Model'!S$44</f>
        <v>40.68</v>
      </c>
      <c r="U66" s="78">
        <f>'Input Model'!S$55</f>
        <v>25</v>
      </c>
      <c r="V66" s="77">
        <f t="shared" si="12"/>
        <v>334.06</v>
      </c>
      <c r="W66" s="79">
        <f t="shared" si="13"/>
        <v>30.069999999999993</v>
      </c>
      <c r="X66" s="78">
        <f>'Input Model'!S$64</f>
        <v>135</v>
      </c>
      <c r="Y66" s="77">
        <f t="shared" si="25"/>
        <v>444.06</v>
      </c>
      <c r="Z66" s="79">
        <f t="shared" si="27"/>
        <v>-79.930000000000007</v>
      </c>
      <c r="AA66" s="80">
        <f>'Input Model'!S$4</f>
        <v>750</v>
      </c>
      <c r="AB66" s="320">
        <f t="shared" si="14"/>
        <v>234847.5</v>
      </c>
      <c r="AC66" s="81">
        <f t="shared" si="15"/>
        <v>38250</v>
      </c>
      <c r="AD66" s="81">
        <f t="shared" si="16"/>
        <v>273097.5</v>
      </c>
      <c r="AE66" s="81">
        <f t="shared" si="17"/>
        <v>201285</v>
      </c>
      <c r="AF66" s="81">
        <f t="shared" si="18"/>
        <v>30510</v>
      </c>
      <c r="AG66" s="82">
        <f t="shared" si="19"/>
        <v>18750</v>
      </c>
      <c r="AH66" s="81">
        <f t="shared" si="20"/>
        <v>250545</v>
      </c>
      <c r="AI66" s="79">
        <f t="shared" si="21"/>
        <v>22552.5</v>
      </c>
      <c r="AJ66" s="84">
        <f t="shared" si="22"/>
        <v>101250</v>
      </c>
      <c r="AK66" s="141">
        <f t="shared" si="26"/>
        <v>333045</v>
      </c>
      <c r="AL66" s="155">
        <f t="shared" si="23"/>
        <v>-59947.5</v>
      </c>
      <c r="AM66" s="46">
        <v>1</v>
      </c>
    </row>
    <row r="67" spans="1:39" x14ac:dyDescent="0.25">
      <c r="A67" s="22" t="s">
        <v>4</v>
      </c>
      <c r="B67" s="37" t="s">
        <v>17</v>
      </c>
      <c r="C67" s="136">
        <v>1.78</v>
      </c>
      <c r="D67" s="72">
        <f t="shared" si="34"/>
        <v>1.78</v>
      </c>
      <c r="E67" s="73">
        <f t="shared" si="28"/>
        <v>0.2947976878612717</v>
      </c>
      <c r="F67" s="73">
        <f t="shared" si="2"/>
        <v>2.0747976878612717</v>
      </c>
      <c r="G67" s="73">
        <f t="shared" si="29"/>
        <v>1.551329479768786</v>
      </c>
      <c r="H67" s="74">
        <f t="shared" si="30"/>
        <v>0.23514450867052022</v>
      </c>
      <c r="I67" s="75">
        <f t="shared" si="31"/>
        <v>0.14450867052023122</v>
      </c>
      <c r="J67" s="74">
        <f t="shared" si="6"/>
        <v>1.9309826589595374</v>
      </c>
      <c r="K67" s="71">
        <f t="shared" si="7"/>
        <v>0.14381502890173437</v>
      </c>
      <c r="L67" s="76">
        <f t="shared" si="32"/>
        <v>0.78034682080924855</v>
      </c>
      <c r="M67" s="74">
        <f t="shared" si="24"/>
        <v>2.5668208092485547</v>
      </c>
      <c r="N67" s="71">
        <f t="shared" si="9"/>
        <v>-0.49202312138728299</v>
      </c>
      <c r="O67" s="123">
        <f>'Input Model'!S$10</f>
        <v>173</v>
      </c>
      <c r="P67" s="77">
        <f t="shared" si="33"/>
        <v>307.94</v>
      </c>
      <c r="Q67" s="77">
        <f>'Input Model'!S$19</f>
        <v>51</v>
      </c>
      <c r="R67" s="77">
        <f t="shared" si="11"/>
        <v>358.94</v>
      </c>
      <c r="S67" s="77">
        <f>'Input Model'!S$36</f>
        <v>268.38</v>
      </c>
      <c r="T67" s="77">
        <f>'Input Model'!S$44</f>
        <v>40.68</v>
      </c>
      <c r="U67" s="78">
        <f>'Input Model'!S$55</f>
        <v>25</v>
      </c>
      <c r="V67" s="77">
        <f t="shared" si="12"/>
        <v>334.06</v>
      </c>
      <c r="W67" s="79">
        <f t="shared" si="13"/>
        <v>24.879999999999995</v>
      </c>
      <c r="X67" s="78">
        <f>'Input Model'!S$64</f>
        <v>135</v>
      </c>
      <c r="Y67" s="77">
        <f t="shared" si="25"/>
        <v>444.06</v>
      </c>
      <c r="Z67" s="79">
        <f t="shared" si="27"/>
        <v>-85.12</v>
      </c>
      <c r="AA67" s="80">
        <f>'Input Model'!S$4</f>
        <v>750</v>
      </c>
      <c r="AB67" s="320">
        <f t="shared" si="14"/>
        <v>230955</v>
      </c>
      <c r="AC67" s="81">
        <f t="shared" si="15"/>
        <v>38250</v>
      </c>
      <c r="AD67" s="81">
        <f t="shared" si="16"/>
        <v>269205</v>
      </c>
      <c r="AE67" s="81">
        <f t="shared" si="17"/>
        <v>201285</v>
      </c>
      <c r="AF67" s="81">
        <f t="shared" si="18"/>
        <v>30510</v>
      </c>
      <c r="AG67" s="82">
        <f t="shared" si="19"/>
        <v>18750</v>
      </c>
      <c r="AH67" s="81">
        <f t="shared" si="20"/>
        <v>250545</v>
      </c>
      <c r="AI67" s="79">
        <f t="shared" si="21"/>
        <v>18660</v>
      </c>
      <c r="AJ67" s="84">
        <f t="shared" si="22"/>
        <v>101250</v>
      </c>
      <c r="AK67" s="141">
        <f t="shared" si="26"/>
        <v>333045</v>
      </c>
      <c r="AL67" s="155">
        <f t="shared" si="23"/>
        <v>-63840</v>
      </c>
      <c r="AM67" s="46">
        <v>2</v>
      </c>
    </row>
    <row r="68" spans="1:39" x14ac:dyDescent="0.25">
      <c r="A68" s="22" t="s">
        <v>4</v>
      </c>
      <c r="B68" s="37" t="s">
        <v>18</v>
      </c>
      <c r="C68" s="136">
        <v>1.74</v>
      </c>
      <c r="D68" s="72">
        <f t="shared" si="34"/>
        <v>1.74</v>
      </c>
      <c r="E68" s="73">
        <f t="shared" si="28"/>
        <v>0.2947976878612717</v>
      </c>
      <c r="F68" s="73">
        <f t="shared" si="2"/>
        <v>2.0347976878612717</v>
      </c>
      <c r="G68" s="73">
        <f t="shared" si="29"/>
        <v>1.551329479768786</v>
      </c>
      <c r="H68" s="74">
        <f t="shared" si="30"/>
        <v>0.23514450867052022</v>
      </c>
      <c r="I68" s="75">
        <f t="shared" si="31"/>
        <v>0.14450867052023122</v>
      </c>
      <c r="J68" s="74">
        <f t="shared" si="6"/>
        <v>1.9309826589595374</v>
      </c>
      <c r="K68" s="71">
        <f t="shared" si="7"/>
        <v>0.10381502890173433</v>
      </c>
      <c r="L68" s="76">
        <f t="shared" si="32"/>
        <v>0.78034682080924855</v>
      </c>
      <c r="M68" s="74">
        <f t="shared" si="24"/>
        <v>2.5668208092485547</v>
      </c>
      <c r="N68" s="71">
        <f t="shared" si="9"/>
        <v>-0.53202312138728303</v>
      </c>
      <c r="O68" s="123">
        <f>'Input Model'!S$10</f>
        <v>173</v>
      </c>
      <c r="P68" s="77">
        <f t="shared" si="33"/>
        <v>301.02</v>
      </c>
      <c r="Q68" s="77">
        <f>'Input Model'!S$19</f>
        <v>51</v>
      </c>
      <c r="R68" s="77">
        <f t="shared" si="11"/>
        <v>352.02</v>
      </c>
      <c r="S68" s="77">
        <f>'Input Model'!S$36</f>
        <v>268.38</v>
      </c>
      <c r="T68" s="77">
        <f>'Input Model'!S$44</f>
        <v>40.68</v>
      </c>
      <c r="U68" s="78">
        <f>'Input Model'!S$55</f>
        <v>25</v>
      </c>
      <c r="V68" s="77">
        <f t="shared" si="12"/>
        <v>334.06</v>
      </c>
      <c r="W68" s="79">
        <f t="shared" si="13"/>
        <v>17.95999999999998</v>
      </c>
      <c r="X68" s="78">
        <f>'Input Model'!S$64</f>
        <v>135</v>
      </c>
      <c r="Y68" s="77">
        <f t="shared" si="25"/>
        <v>444.06</v>
      </c>
      <c r="Z68" s="79">
        <f t="shared" si="27"/>
        <v>-92.04000000000002</v>
      </c>
      <c r="AA68" s="80">
        <f>'Input Model'!S$4</f>
        <v>750</v>
      </c>
      <c r="AB68" s="320">
        <f t="shared" si="14"/>
        <v>225765</v>
      </c>
      <c r="AC68" s="81">
        <f t="shared" si="15"/>
        <v>38250</v>
      </c>
      <c r="AD68" s="81">
        <f t="shared" si="16"/>
        <v>264015</v>
      </c>
      <c r="AE68" s="81">
        <f t="shared" si="17"/>
        <v>201285</v>
      </c>
      <c r="AF68" s="81">
        <f t="shared" si="18"/>
        <v>30510</v>
      </c>
      <c r="AG68" s="82">
        <f t="shared" si="19"/>
        <v>18750</v>
      </c>
      <c r="AH68" s="81">
        <f t="shared" si="20"/>
        <v>250545</v>
      </c>
      <c r="AI68" s="79">
        <f t="shared" si="21"/>
        <v>13470</v>
      </c>
      <c r="AJ68" s="84">
        <f t="shared" si="22"/>
        <v>101250</v>
      </c>
      <c r="AK68" s="141">
        <f t="shared" si="26"/>
        <v>333045</v>
      </c>
      <c r="AL68" s="155">
        <f t="shared" si="23"/>
        <v>-69030</v>
      </c>
      <c r="AM68" s="46">
        <v>3</v>
      </c>
    </row>
    <row r="69" spans="1:39" x14ac:dyDescent="0.25">
      <c r="A69" s="22" t="s">
        <v>4</v>
      </c>
      <c r="B69" s="37" t="s">
        <v>19</v>
      </c>
      <c r="C69" s="136">
        <v>1.87</v>
      </c>
      <c r="D69" s="72">
        <f t="shared" si="34"/>
        <v>1.87</v>
      </c>
      <c r="E69" s="73">
        <f t="shared" si="28"/>
        <v>0.2947976878612717</v>
      </c>
      <c r="F69" s="73">
        <f t="shared" si="2"/>
        <v>2.164797687861272</v>
      </c>
      <c r="G69" s="73">
        <f t="shared" si="29"/>
        <v>1.551329479768786</v>
      </c>
      <c r="H69" s="74">
        <f t="shared" si="30"/>
        <v>0.23514450867052022</v>
      </c>
      <c r="I69" s="75">
        <f t="shared" si="31"/>
        <v>0.14450867052023122</v>
      </c>
      <c r="J69" s="74">
        <f t="shared" si="6"/>
        <v>1.9309826589595374</v>
      </c>
      <c r="K69" s="71">
        <f t="shared" si="7"/>
        <v>0.23381502890173467</v>
      </c>
      <c r="L69" s="76">
        <f t="shared" si="32"/>
        <v>0.78034682080924855</v>
      </c>
      <c r="M69" s="74">
        <f t="shared" si="24"/>
        <v>2.5668208092485547</v>
      </c>
      <c r="N69" s="71">
        <f t="shared" si="9"/>
        <v>-0.40202312138728269</v>
      </c>
      <c r="O69" s="123">
        <f>'Input Model'!S$10</f>
        <v>173</v>
      </c>
      <c r="P69" s="77">
        <f t="shared" si="33"/>
        <v>323.51</v>
      </c>
      <c r="Q69" s="77">
        <f>'Input Model'!S$19</f>
        <v>51</v>
      </c>
      <c r="R69" s="77">
        <f t="shared" si="11"/>
        <v>374.51</v>
      </c>
      <c r="S69" s="77">
        <f>'Input Model'!S$36</f>
        <v>268.38</v>
      </c>
      <c r="T69" s="77">
        <f>'Input Model'!S$44</f>
        <v>40.68</v>
      </c>
      <c r="U69" s="78">
        <f>'Input Model'!S$55</f>
        <v>25</v>
      </c>
      <c r="V69" s="77">
        <f t="shared" si="12"/>
        <v>334.06</v>
      </c>
      <c r="W69" s="79">
        <f t="shared" si="13"/>
        <v>40.449999999999989</v>
      </c>
      <c r="X69" s="78">
        <f>'Input Model'!S$64</f>
        <v>135</v>
      </c>
      <c r="Y69" s="77">
        <f t="shared" si="25"/>
        <v>444.06</v>
      </c>
      <c r="Z69" s="79">
        <f t="shared" si="27"/>
        <v>-69.550000000000011</v>
      </c>
      <c r="AA69" s="80">
        <f>'Input Model'!S$4</f>
        <v>750</v>
      </c>
      <c r="AB69" s="320">
        <f t="shared" si="14"/>
        <v>242632.5</v>
      </c>
      <c r="AC69" s="81">
        <f t="shared" si="15"/>
        <v>38250</v>
      </c>
      <c r="AD69" s="81">
        <f t="shared" si="16"/>
        <v>280882.5</v>
      </c>
      <c r="AE69" s="81">
        <f t="shared" si="17"/>
        <v>201285</v>
      </c>
      <c r="AF69" s="81">
        <f t="shared" si="18"/>
        <v>30510</v>
      </c>
      <c r="AG69" s="82">
        <f t="shared" si="19"/>
        <v>18750</v>
      </c>
      <c r="AH69" s="81">
        <f t="shared" si="20"/>
        <v>250545</v>
      </c>
      <c r="AI69" s="79">
        <f t="shared" si="21"/>
        <v>30337.5</v>
      </c>
      <c r="AJ69" s="84">
        <f t="shared" si="22"/>
        <v>101250</v>
      </c>
      <c r="AK69" s="141">
        <f t="shared" si="26"/>
        <v>333045</v>
      </c>
      <c r="AL69" s="155">
        <f t="shared" si="23"/>
        <v>-52162.5</v>
      </c>
      <c r="AM69" s="46">
        <v>4</v>
      </c>
    </row>
    <row r="70" spans="1:39" x14ac:dyDescent="0.25">
      <c r="A70" s="22" t="s">
        <v>4</v>
      </c>
      <c r="B70" s="145" t="s">
        <v>142</v>
      </c>
      <c r="C70" s="136">
        <v>1.87</v>
      </c>
      <c r="D70" s="72">
        <f t="shared" ref="D70:D101" si="35">C70</f>
        <v>1.87</v>
      </c>
      <c r="E70" s="73">
        <f t="shared" si="28"/>
        <v>0.2947976878612717</v>
      </c>
      <c r="F70" s="73">
        <f t="shared" ref="F70:F133" si="36">SUM(D70:E70)</f>
        <v>2.164797687861272</v>
      </c>
      <c r="G70" s="73">
        <f t="shared" si="29"/>
        <v>1.551329479768786</v>
      </c>
      <c r="H70" s="74">
        <f t="shared" si="30"/>
        <v>0.23514450867052022</v>
      </c>
      <c r="I70" s="75">
        <f t="shared" si="31"/>
        <v>0.14450867052023122</v>
      </c>
      <c r="J70" s="74">
        <f t="shared" ref="J70:J133" si="37">SUM(G70:I70)</f>
        <v>1.9309826589595374</v>
      </c>
      <c r="K70" s="71">
        <f t="shared" ref="K70:K133" si="38">F70-J70</f>
        <v>0.23381502890173467</v>
      </c>
      <c r="L70" s="76">
        <f t="shared" si="32"/>
        <v>0.78034682080924855</v>
      </c>
      <c r="M70" s="74">
        <f t="shared" si="24"/>
        <v>2.5668208092485547</v>
      </c>
      <c r="N70" s="71">
        <f t="shared" ref="N70:N133" si="39">F70-M70</f>
        <v>-0.40202312138728269</v>
      </c>
      <c r="O70" s="123">
        <f>'Input Model'!S$10</f>
        <v>173</v>
      </c>
      <c r="P70" s="77">
        <f t="shared" si="33"/>
        <v>323.51</v>
      </c>
      <c r="Q70" s="77">
        <f>'Input Model'!S$19</f>
        <v>51</v>
      </c>
      <c r="R70" s="77">
        <f t="shared" ref="R70:R133" si="40">SUM(P70:Q70)</f>
        <v>374.51</v>
      </c>
      <c r="S70" s="77">
        <f>'Input Model'!S$36</f>
        <v>268.38</v>
      </c>
      <c r="T70" s="77">
        <f>'Input Model'!S$44</f>
        <v>40.68</v>
      </c>
      <c r="U70" s="78">
        <f>'Input Model'!S$55</f>
        <v>25</v>
      </c>
      <c r="V70" s="77">
        <f t="shared" ref="V70:V133" si="41">SUM(S70:U70)</f>
        <v>334.06</v>
      </c>
      <c r="W70" s="79">
        <f t="shared" ref="W70:W133" si="42">R70-V70</f>
        <v>40.449999999999989</v>
      </c>
      <c r="X70" s="78">
        <f>'Input Model'!S$64</f>
        <v>135</v>
      </c>
      <c r="Y70" s="77">
        <f t="shared" si="25"/>
        <v>444.06</v>
      </c>
      <c r="Z70" s="79">
        <f t="shared" si="27"/>
        <v>-69.550000000000011</v>
      </c>
      <c r="AA70" s="80">
        <f>'Input Model'!S$4</f>
        <v>750</v>
      </c>
      <c r="AB70" s="320">
        <f t="shared" ref="AB70:AB133" si="43">P70*AA70</f>
        <v>242632.5</v>
      </c>
      <c r="AC70" s="81">
        <f t="shared" ref="AC70:AC133" si="44">Q70*AA70</f>
        <v>38250</v>
      </c>
      <c r="AD70" s="81">
        <f t="shared" ref="AD70:AD133" si="45">SUM(AB70:AC70)</f>
        <v>280882.5</v>
      </c>
      <c r="AE70" s="81">
        <f t="shared" ref="AE70:AE133" si="46">S70*AA70</f>
        <v>201285</v>
      </c>
      <c r="AF70" s="81">
        <f t="shared" ref="AF70:AF133" si="47">T70*AA70</f>
        <v>30510</v>
      </c>
      <c r="AG70" s="82">
        <f t="shared" ref="AG70:AG133" si="48">U70*AA70</f>
        <v>18750</v>
      </c>
      <c r="AH70" s="81">
        <f t="shared" ref="AH70:AH133" si="49">SUM(AE70:AG70)</f>
        <v>250545</v>
      </c>
      <c r="AI70" s="79">
        <f t="shared" ref="AI70:AI133" si="50">AD70-AH70</f>
        <v>30337.5</v>
      </c>
      <c r="AJ70" s="84">
        <f t="shared" ref="AJ70:AJ133" si="51">X70*AA70</f>
        <v>101250</v>
      </c>
      <c r="AK70" s="141">
        <f t="shared" si="26"/>
        <v>333045</v>
      </c>
      <c r="AL70" s="155">
        <f t="shared" ref="AL70:AL133" si="52">AD70-AK70</f>
        <v>-52162.5</v>
      </c>
      <c r="AM70" s="46">
        <v>5</v>
      </c>
    </row>
    <row r="71" spans="1:39" x14ac:dyDescent="0.25">
      <c r="A71" s="22" t="s">
        <v>4</v>
      </c>
      <c r="B71" s="37" t="s">
        <v>20</v>
      </c>
      <c r="C71" s="136">
        <v>1.95</v>
      </c>
      <c r="D71" s="72">
        <f t="shared" si="35"/>
        <v>1.95</v>
      </c>
      <c r="E71" s="73">
        <f t="shared" si="28"/>
        <v>0.2947976878612717</v>
      </c>
      <c r="F71" s="73">
        <f t="shared" si="36"/>
        <v>2.2447976878612717</v>
      </c>
      <c r="G71" s="73">
        <f t="shared" si="29"/>
        <v>1.551329479768786</v>
      </c>
      <c r="H71" s="74">
        <f t="shared" si="30"/>
        <v>0.23514450867052022</v>
      </c>
      <c r="I71" s="75">
        <f t="shared" si="31"/>
        <v>0.14450867052023122</v>
      </c>
      <c r="J71" s="74">
        <f t="shared" si="37"/>
        <v>1.9309826589595374</v>
      </c>
      <c r="K71" s="71">
        <f t="shared" si="38"/>
        <v>0.31381502890173429</v>
      </c>
      <c r="L71" s="76">
        <f t="shared" si="32"/>
        <v>0.78034682080924855</v>
      </c>
      <c r="M71" s="74">
        <f t="shared" ref="M71:M134" si="53">G71+H71+L71</f>
        <v>2.5668208092485547</v>
      </c>
      <c r="N71" s="71">
        <f t="shared" si="39"/>
        <v>-0.32202312138728306</v>
      </c>
      <c r="O71" s="123">
        <f>'Input Model'!S$10</f>
        <v>173</v>
      </c>
      <c r="P71" s="77">
        <f t="shared" si="33"/>
        <v>337.34999999999997</v>
      </c>
      <c r="Q71" s="77">
        <f>'Input Model'!S$19</f>
        <v>51</v>
      </c>
      <c r="R71" s="77">
        <f t="shared" si="40"/>
        <v>388.34999999999997</v>
      </c>
      <c r="S71" s="77">
        <f>'Input Model'!S$36</f>
        <v>268.38</v>
      </c>
      <c r="T71" s="77">
        <f>'Input Model'!S$44</f>
        <v>40.68</v>
      </c>
      <c r="U71" s="78">
        <f>'Input Model'!S$55</f>
        <v>25</v>
      </c>
      <c r="V71" s="77">
        <f t="shared" si="41"/>
        <v>334.06</v>
      </c>
      <c r="W71" s="79">
        <f t="shared" si="42"/>
        <v>54.289999999999964</v>
      </c>
      <c r="X71" s="78">
        <f>'Input Model'!S$64</f>
        <v>135</v>
      </c>
      <c r="Y71" s="77">
        <f t="shared" ref="Y71:Y134" si="54">S71+T71+X71</f>
        <v>444.06</v>
      </c>
      <c r="Z71" s="79">
        <f t="shared" ref="Z71:Z134" si="55">R71-Y71</f>
        <v>-55.710000000000036</v>
      </c>
      <c r="AA71" s="80">
        <f>'Input Model'!S$4</f>
        <v>750</v>
      </c>
      <c r="AB71" s="320">
        <f t="shared" si="43"/>
        <v>253012.49999999997</v>
      </c>
      <c r="AC71" s="81">
        <f t="shared" si="44"/>
        <v>38250</v>
      </c>
      <c r="AD71" s="81">
        <f t="shared" si="45"/>
        <v>291262.5</v>
      </c>
      <c r="AE71" s="81">
        <f t="shared" si="46"/>
        <v>201285</v>
      </c>
      <c r="AF71" s="81">
        <f t="shared" si="47"/>
        <v>30510</v>
      </c>
      <c r="AG71" s="82">
        <f t="shared" si="48"/>
        <v>18750</v>
      </c>
      <c r="AH71" s="81">
        <f t="shared" si="49"/>
        <v>250545</v>
      </c>
      <c r="AI71" s="79">
        <f t="shared" si="50"/>
        <v>40717.5</v>
      </c>
      <c r="AJ71" s="84">
        <f t="shared" si="51"/>
        <v>101250</v>
      </c>
      <c r="AK71" s="141">
        <f t="shared" ref="AK71:AK134" si="56">AE71+AF71+AJ71</f>
        <v>333045</v>
      </c>
      <c r="AL71" s="155">
        <f t="shared" si="52"/>
        <v>-41782.5</v>
      </c>
      <c r="AM71" s="46">
        <v>6</v>
      </c>
    </row>
    <row r="72" spans="1:39" x14ac:dyDescent="0.25">
      <c r="A72" s="22" t="s">
        <v>4</v>
      </c>
      <c r="B72" s="37" t="s">
        <v>11</v>
      </c>
      <c r="C72" s="136">
        <v>2.02</v>
      </c>
      <c r="D72" s="72">
        <f t="shared" si="35"/>
        <v>2.02</v>
      </c>
      <c r="E72" s="73">
        <f t="shared" si="28"/>
        <v>0.2947976878612717</v>
      </c>
      <c r="F72" s="73">
        <f t="shared" si="36"/>
        <v>2.3147976878612715</v>
      </c>
      <c r="G72" s="73">
        <f t="shared" si="29"/>
        <v>1.551329479768786</v>
      </c>
      <c r="H72" s="74">
        <f t="shared" si="30"/>
        <v>0.23514450867052022</v>
      </c>
      <c r="I72" s="75">
        <f t="shared" si="31"/>
        <v>0.14450867052023122</v>
      </c>
      <c r="J72" s="74">
        <f t="shared" si="37"/>
        <v>1.9309826589595374</v>
      </c>
      <c r="K72" s="71">
        <f t="shared" si="38"/>
        <v>0.38381502890173413</v>
      </c>
      <c r="L72" s="76">
        <f t="shared" si="32"/>
        <v>0.78034682080924855</v>
      </c>
      <c r="M72" s="74">
        <f t="shared" si="53"/>
        <v>2.5668208092485547</v>
      </c>
      <c r="N72" s="71">
        <f t="shared" si="39"/>
        <v>-0.25202312138728322</v>
      </c>
      <c r="O72" s="123">
        <f>'Input Model'!S$10</f>
        <v>173</v>
      </c>
      <c r="P72" s="77">
        <f t="shared" si="33"/>
        <v>349.46</v>
      </c>
      <c r="Q72" s="77">
        <f>'Input Model'!S$19</f>
        <v>51</v>
      </c>
      <c r="R72" s="77">
        <f t="shared" si="40"/>
        <v>400.46</v>
      </c>
      <c r="S72" s="77">
        <f>'Input Model'!S$36</f>
        <v>268.38</v>
      </c>
      <c r="T72" s="77">
        <f>'Input Model'!S$44</f>
        <v>40.68</v>
      </c>
      <c r="U72" s="78">
        <f>'Input Model'!S$55</f>
        <v>25</v>
      </c>
      <c r="V72" s="77">
        <f t="shared" si="41"/>
        <v>334.06</v>
      </c>
      <c r="W72" s="79">
        <f t="shared" si="42"/>
        <v>66.399999999999977</v>
      </c>
      <c r="X72" s="78">
        <f>'Input Model'!S$64</f>
        <v>135</v>
      </c>
      <c r="Y72" s="77">
        <f t="shared" si="54"/>
        <v>444.06</v>
      </c>
      <c r="Z72" s="79">
        <f t="shared" si="55"/>
        <v>-43.600000000000023</v>
      </c>
      <c r="AA72" s="80">
        <f>'Input Model'!S$4</f>
        <v>750</v>
      </c>
      <c r="AB72" s="320">
        <f t="shared" si="43"/>
        <v>262094.99999999997</v>
      </c>
      <c r="AC72" s="81">
        <f t="shared" si="44"/>
        <v>38250</v>
      </c>
      <c r="AD72" s="81">
        <f t="shared" si="45"/>
        <v>300345</v>
      </c>
      <c r="AE72" s="81">
        <f t="shared" si="46"/>
        <v>201285</v>
      </c>
      <c r="AF72" s="81">
        <f t="shared" si="47"/>
        <v>30510</v>
      </c>
      <c r="AG72" s="82">
        <f t="shared" si="48"/>
        <v>18750</v>
      </c>
      <c r="AH72" s="81">
        <f t="shared" si="49"/>
        <v>250545</v>
      </c>
      <c r="AI72" s="79">
        <f t="shared" si="50"/>
        <v>49800</v>
      </c>
      <c r="AJ72" s="84">
        <f t="shared" si="51"/>
        <v>101250</v>
      </c>
      <c r="AK72" s="141">
        <f t="shared" si="56"/>
        <v>333045</v>
      </c>
      <c r="AL72" s="155">
        <f t="shared" si="52"/>
        <v>-32700</v>
      </c>
      <c r="AM72" s="46">
        <v>7</v>
      </c>
    </row>
    <row r="73" spans="1:39" x14ac:dyDescent="0.25">
      <c r="A73" s="22" t="s">
        <v>4</v>
      </c>
      <c r="B73" s="37" t="s">
        <v>12</v>
      </c>
      <c r="C73" s="136">
        <v>2.04</v>
      </c>
      <c r="D73" s="72">
        <f t="shared" si="35"/>
        <v>2.04</v>
      </c>
      <c r="E73" s="73">
        <f t="shared" si="28"/>
        <v>0.2947976878612717</v>
      </c>
      <c r="F73" s="73">
        <f t="shared" si="36"/>
        <v>2.334797687861272</v>
      </c>
      <c r="G73" s="73">
        <f t="shared" si="29"/>
        <v>1.551329479768786</v>
      </c>
      <c r="H73" s="74">
        <f t="shared" si="30"/>
        <v>0.23514450867052022</v>
      </c>
      <c r="I73" s="75">
        <f t="shared" si="31"/>
        <v>0.14450867052023122</v>
      </c>
      <c r="J73" s="74">
        <f t="shared" si="37"/>
        <v>1.9309826589595374</v>
      </c>
      <c r="K73" s="71">
        <f t="shared" si="38"/>
        <v>0.4038150289017346</v>
      </c>
      <c r="L73" s="76">
        <f t="shared" si="32"/>
        <v>0.78034682080924855</v>
      </c>
      <c r="M73" s="74">
        <f t="shared" si="53"/>
        <v>2.5668208092485547</v>
      </c>
      <c r="N73" s="71">
        <f t="shared" si="39"/>
        <v>-0.23202312138728276</v>
      </c>
      <c r="O73" s="123">
        <f>'Input Model'!S$10</f>
        <v>173</v>
      </c>
      <c r="P73" s="77">
        <f t="shared" si="33"/>
        <v>352.92</v>
      </c>
      <c r="Q73" s="77">
        <f>'Input Model'!S$19</f>
        <v>51</v>
      </c>
      <c r="R73" s="77">
        <f t="shared" si="40"/>
        <v>403.92</v>
      </c>
      <c r="S73" s="77">
        <f>'Input Model'!S$36</f>
        <v>268.38</v>
      </c>
      <c r="T73" s="77">
        <f>'Input Model'!S$44</f>
        <v>40.68</v>
      </c>
      <c r="U73" s="78">
        <f>'Input Model'!S$55</f>
        <v>25</v>
      </c>
      <c r="V73" s="77">
        <f t="shared" si="41"/>
        <v>334.06</v>
      </c>
      <c r="W73" s="79">
        <f t="shared" si="42"/>
        <v>69.860000000000014</v>
      </c>
      <c r="X73" s="78">
        <f>'Input Model'!S$64</f>
        <v>135</v>
      </c>
      <c r="Y73" s="77">
        <f t="shared" si="54"/>
        <v>444.06</v>
      </c>
      <c r="Z73" s="79">
        <f t="shared" si="55"/>
        <v>-40.139999999999986</v>
      </c>
      <c r="AA73" s="80">
        <f>'Input Model'!S$4</f>
        <v>750</v>
      </c>
      <c r="AB73" s="320">
        <f t="shared" si="43"/>
        <v>264690</v>
      </c>
      <c r="AC73" s="81">
        <f t="shared" si="44"/>
        <v>38250</v>
      </c>
      <c r="AD73" s="81">
        <f t="shared" si="45"/>
        <v>302940</v>
      </c>
      <c r="AE73" s="81">
        <f t="shared" si="46"/>
        <v>201285</v>
      </c>
      <c r="AF73" s="81">
        <f t="shared" si="47"/>
        <v>30510</v>
      </c>
      <c r="AG73" s="82">
        <f t="shared" si="48"/>
        <v>18750</v>
      </c>
      <c r="AH73" s="81">
        <f t="shared" si="49"/>
        <v>250545</v>
      </c>
      <c r="AI73" s="79">
        <f t="shared" si="50"/>
        <v>52395</v>
      </c>
      <c r="AJ73" s="84">
        <f t="shared" si="51"/>
        <v>101250</v>
      </c>
      <c r="AK73" s="141">
        <f t="shared" si="56"/>
        <v>333045</v>
      </c>
      <c r="AL73" s="155">
        <f t="shared" si="52"/>
        <v>-30105</v>
      </c>
      <c r="AM73" s="46">
        <v>8</v>
      </c>
    </row>
    <row r="74" spans="1:39" x14ac:dyDescent="0.25">
      <c r="A74" s="22" t="s">
        <v>4</v>
      </c>
      <c r="B74" s="37" t="s">
        <v>13</v>
      </c>
      <c r="C74" s="136">
        <v>2.08</v>
      </c>
      <c r="D74" s="72">
        <f t="shared" si="35"/>
        <v>2.08</v>
      </c>
      <c r="E74" s="73">
        <f t="shared" si="28"/>
        <v>0.2947976878612717</v>
      </c>
      <c r="F74" s="73">
        <f t="shared" si="36"/>
        <v>2.374797687861272</v>
      </c>
      <c r="G74" s="73">
        <f t="shared" si="29"/>
        <v>1.551329479768786</v>
      </c>
      <c r="H74" s="74">
        <f t="shared" si="30"/>
        <v>0.23514450867052022</v>
      </c>
      <c r="I74" s="75">
        <f t="shared" si="31"/>
        <v>0.14450867052023122</v>
      </c>
      <c r="J74" s="74">
        <f t="shared" si="37"/>
        <v>1.9309826589595374</v>
      </c>
      <c r="K74" s="71">
        <f t="shared" si="38"/>
        <v>0.44381502890173463</v>
      </c>
      <c r="L74" s="76">
        <f t="shared" si="32"/>
        <v>0.78034682080924855</v>
      </c>
      <c r="M74" s="74">
        <f t="shared" si="53"/>
        <v>2.5668208092485547</v>
      </c>
      <c r="N74" s="71">
        <f t="shared" si="39"/>
        <v>-0.19202312138728272</v>
      </c>
      <c r="O74" s="123">
        <f>'Input Model'!S$10</f>
        <v>173</v>
      </c>
      <c r="P74" s="77">
        <f t="shared" si="33"/>
        <v>359.84000000000003</v>
      </c>
      <c r="Q74" s="77">
        <f>'Input Model'!S$19</f>
        <v>51</v>
      </c>
      <c r="R74" s="77">
        <f t="shared" si="40"/>
        <v>410.84000000000003</v>
      </c>
      <c r="S74" s="77">
        <f>'Input Model'!S$36</f>
        <v>268.38</v>
      </c>
      <c r="T74" s="77">
        <f>'Input Model'!S$44</f>
        <v>40.68</v>
      </c>
      <c r="U74" s="78">
        <f>'Input Model'!S$55</f>
        <v>25</v>
      </c>
      <c r="V74" s="77">
        <f t="shared" si="41"/>
        <v>334.06</v>
      </c>
      <c r="W74" s="79">
        <f t="shared" si="42"/>
        <v>76.78000000000003</v>
      </c>
      <c r="X74" s="78">
        <f>'Input Model'!S$64</f>
        <v>135</v>
      </c>
      <c r="Y74" s="77">
        <f t="shared" si="54"/>
        <v>444.06</v>
      </c>
      <c r="Z74" s="79">
        <f t="shared" si="55"/>
        <v>-33.21999999999997</v>
      </c>
      <c r="AA74" s="80">
        <f>'Input Model'!S$4</f>
        <v>750</v>
      </c>
      <c r="AB74" s="320">
        <f t="shared" si="43"/>
        <v>269880</v>
      </c>
      <c r="AC74" s="81">
        <f t="shared" si="44"/>
        <v>38250</v>
      </c>
      <c r="AD74" s="81">
        <f t="shared" si="45"/>
        <v>308130</v>
      </c>
      <c r="AE74" s="81">
        <f t="shared" si="46"/>
        <v>201285</v>
      </c>
      <c r="AF74" s="81">
        <f t="shared" si="47"/>
        <v>30510</v>
      </c>
      <c r="AG74" s="82">
        <f t="shared" si="48"/>
        <v>18750</v>
      </c>
      <c r="AH74" s="81">
        <f t="shared" si="49"/>
        <v>250545</v>
      </c>
      <c r="AI74" s="79">
        <f t="shared" si="50"/>
        <v>57585</v>
      </c>
      <c r="AJ74" s="84">
        <f t="shared" si="51"/>
        <v>101250</v>
      </c>
      <c r="AK74" s="141">
        <f t="shared" si="56"/>
        <v>333045</v>
      </c>
      <c r="AL74" s="155">
        <f t="shared" si="52"/>
        <v>-24915</v>
      </c>
      <c r="AM74" s="46">
        <v>9</v>
      </c>
    </row>
    <row r="75" spans="1:39" x14ac:dyDescent="0.25">
      <c r="A75" s="22" t="s">
        <v>4</v>
      </c>
      <c r="B75" s="37" t="s">
        <v>14</v>
      </c>
      <c r="C75" s="136">
        <v>2.11</v>
      </c>
      <c r="D75" s="72">
        <f t="shared" si="35"/>
        <v>2.11</v>
      </c>
      <c r="E75" s="73">
        <f t="shared" si="28"/>
        <v>0.2947976878612717</v>
      </c>
      <c r="F75" s="73">
        <f t="shared" si="36"/>
        <v>2.4047976878612713</v>
      </c>
      <c r="G75" s="73">
        <f t="shared" si="29"/>
        <v>1.551329479768786</v>
      </c>
      <c r="H75" s="74">
        <f t="shared" si="30"/>
        <v>0.23514450867052022</v>
      </c>
      <c r="I75" s="75">
        <f t="shared" si="31"/>
        <v>0.14450867052023122</v>
      </c>
      <c r="J75" s="74">
        <f t="shared" si="37"/>
        <v>1.9309826589595374</v>
      </c>
      <c r="K75" s="71">
        <f t="shared" si="38"/>
        <v>0.47381502890173399</v>
      </c>
      <c r="L75" s="76">
        <f t="shared" si="32"/>
        <v>0.78034682080924855</v>
      </c>
      <c r="M75" s="74">
        <f t="shared" si="53"/>
        <v>2.5668208092485547</v>
      </c>
      <c r="N75" s="71">
        <f t="shared" si="39"/>
        <v>-0.16202312138728336</v>
      </c>
      <c r="O75" s="123">
        <f>'Input Model'!S$10</f>
        <v>173</v>
      </c>
      <c r="P75" s="77">
        <f t="shared" si="33"/>
        <v>365.03</v>
      </c>
      <c r="Q75" s="77">
        <f>'Input Model'!S$19</f>
        <v>51</v>
      </c>
      <c r="R75" s="77">
        <f t="shared" si="40"/>
        <v>416.03</v>
      </c>
      <c r="S75" s="77">
        <f>'Input Model'!S$36</f>
        <v>268.38</v>
      </c>
      <c r="T75" s="77">
        <f>'Input Model'!S$44</f>
        <v>40.68</v>
      </c>
      <c r="U75" s="78">
        <f>'Input Model'!S$55</f>
        <v>25</v>
      </c>
      <c r="V75" s="77">
        <f t="shared" si="41"/>
        <v>334.06</v>
      </c>
      <c r="W75" s="79">
        <f t="shared" si="42"/>
        <v>81.96999999999997</v>
      </c>
      <c r="X75" s="78">
        <f>'Input Model'!S$64</f>
        <v>135</v>
      </c>
      <c r="Y75" s="77">
        <f t="shared" si="54"/>
        <v>444.06</v>
      </c>
      <c r="Z75" s="79">
        <f t="shared" si="55"/>
        <v>-28.03000000000003</v>
      </c>
      <c r="AA75" s="80">
        <f>'Input Model'!S$4</f>
        <v>750</v>
      </c>
      <c r="AB75" s="320">
        <f t="shared" si="43"/>
        <v>273772.5</v>
      </c>
      <c r="AC75" s="81">
        <f t="shared" si="44"/>
        <v>38250</v>
      </c>
      <c r="AD75" s="81">
        <f t="shared" si="45"/>
        <v>312022.5</v>
      </c>
      <c r="AE75" s="81">
        <f t="shared" si="46"/>
        <v>201285</v>
      </c>
      <c r="AF75" s="81">
        <f t="shared" si="47"/>
        <v>30510</v>
      </c>
      <c r="AG75" s="82">
        <f t="shared" si="48"/>
        <v>18750</v>
      </c>
      <c r="AH75" s="81">
        <f t="shared" si="49"/>
        <v>250545</v>
      </c>
      <c r="AI75" s="79">
        <f t="shared" si="50"/>
        <v>61477.5</v>
      </c>
      <c r="AJ75" s="84">
        <f t="shared" si="51"/>
        <v>101250</v>
      </c>
      <c r="AK75" s="141">
        <f t="shared" si="56"/>
        <v>333045</v>
      </c>
      <c r="AL75" s="155">
        <f t="shared" si="52"/>
        <v>-21022.5</v>
      </c>
      <c r="AM75" s="46">
        <v>10</v>
      </c>
    </row>
    <row r="76" spans="1:39" x14ac:dyDescent="0.25">
      <c r="A76" s="22" t="s">
        <v>4</v>
      </c>
      <c r="B76" s="37" t="s">
        <v>15</v>
      </c>
      <c r="C76" s="136">
        <v>2.09</v>
      </c>
      <c r="D76" s="72">
        <f t="shared" si="35"/>
        <v>2.09</v>
      </c>
      <c r="E76" s="73">
        <f t="shared" si="28"/>
        <v>0.2947976878612717</v>
      </c>
      <c r="F76" s="73">
        <f t="shared" si="36"/>
        <v>2.3847976878612718</v>
      </c>
      <c r="G76" s="73">
        <f t="shared" si="29"/>
        <v>1.551329479768786</v>
      </c>
      <c r="H76" s="74">
        <f t="shared" si="30"/>
        <v>0.23514450867052022</v>
      </c>
      <c r="I76" s="75">
        <f t="shared" si="31"/>
        <v>0.14450867052023122</v>
      </c>
      <c r="J76" s="74">
        <f t="shared" si="37"/>
        <v>1.9309826589595374</v>
      </c>
      <c r="K76" s="71">
        <f t="shared" si="38"/>
        <v>0.45381502890173442</v>
      </c>
      <c r="L76" s="76">
        <f t="shared" si="32"/>
        <v>0.78034682080924855</v>
      </c>
      <c r="M76" s="74">
        <f t="shared" si="53"/>
        <v>2.5668208092485547</v>
      </c>
      <c r="N76" s="71">
        <f t="shared" si="39"/>
        <v>-0.18202312138728294</v>
      </c>
      <c r="O76" s="123">
        <f>'Input Model'!S$10</f>
        <v>173</v>
      </c>
      <c r="P76" s="77">
        <f t="shared" si="33"/>
        <v>361.57</v>
      </c>
      <c r="Q76" s="77">
        <f>'Input Model'!S$19</f>
        <v>51</v>
      </c>
      <c r="R76" s="77">
        <f t="shared" si="40"/>
        <v>412.57</v>
      </c>
      <c r="S76" s="77">
        <f>'Input Model'!S$36</f>
        <v>268.38</v>
      </c>
      <c r="T76" s="77">
        <f>'Input Model'!S$44</f>
        <v>40.68</v>
      </c>
      <c r="U76" s="78">
        <f>'Input Model'!S$55</f>
        <v>25</v>
      </c>
      <c r="V76" s="77">
        <f t="shared" si="41"/>
        <v>334.06</v>
      </c>
      <c r="W76" s="79">
        <f t="shared" si="42"/>
        <v>78.509999999999991</v>
      </c>
      <c r="X76" s="78">
        <f>'Input Model'!S$64</f>
        <v>135</v>
      </c>
      <c r="Y76" s="77">
        <f t="shared" si="54"/>
        <v>444.06</v>
      </c>
      <c r="Z76" s="79">
        <f t="shared" si="55"/>
        <v>-31.490000000000009</v>
      </c>
      <c r="AA76" s="80">
        <f>'Input Model'!S$4</f>
        <v>750</v>
      </c>
      <c r="AB76" s="320">
        <f t="shared" si="43"/>
        <v>271177.5</v>
      </c>
      <c r="AC76" s="81">
        <f t="shared" si="44"/>
        <v>38250</v>
      </c>
      <c r="AD76" s="81">
        <f t="shared" si="45"/>
        <v>309427.5</v>
      </c>
      <c r="AE76" s="81">
        <f t="shared" si="46"/>
        <v>201285</v>
      </c>
      <c r="AF76" s="81">
        <f t="shared" si="47"/>
        <v>30510</v>
      </c>
      <c r="AG76" s="82">
        <f t="shared" si="48"/>
        <v>18750</v>
      </c>
      <c r="AH76" s="81">
        <f t="shared" si="49"/>
        <v>250545</v>
      </c>
      <c r="AI76" s="79">
        <f t="shared" si="50"/>
        <v>58882.5</v>
      </c>
      <c r="AJ76" s="84">
        <f t="shared" si="51"/>
        <v>101250</v>
      </c>
      <c r="AK76" s="141">
        <f t="shared" si="56"/>
        <v>333045</v>
      </c>
      <c r="AL76" s="155">
        <f t="shared" si="52"/>
        <v>-23617.5</v>
      </c>
      <c r="AM76" s="46">
        <v>11</v>
      </c>
    </row>
    <row r="77" spans="1:39" x14ac:dyDescent="0.25">
      <c r="A77" s="23" t="s">
        <v>4</v>
      </c>
      <c r="B77" s="130" t="s">
        <v>143</v>
      </c>
      <c r="C77" s="137">
        <v>2.04</v>
      </c>
      <c r="D77" s="86">
        <f t="shared" si="35"/>
        <v>2.04</v>
      </c>
      <c r="E77" s="87">
        <f t="shared" si="28"/>
        <v>0.2947976878612717</v>
      </c>
      <c r="F77" s="87">
        <f t="shared" si="36"/>
        <v>2.334797687861272</v>
      </c>
      <c r="G77" s="87">
        <f t="shared" si="29"/>
        <v>1.551329479768786</v>
      </c>
      <c r="H77" s="88">
        <f t="shared" si="30"/>
        <v>0.23514450867052022</v>
      </c>
      <c r="I77" s="89">
        <f t="shared" si="31"/>
        <v>0.14450867052023122</v>
      </c>
      <c r="J77" s="88">
        <f t="shared" si="37"/>
        <v>1.9309826589595374</v>
      </c>
      <c r="K77" s="85">
        <f t="shared" si="38"/>
        <v>0.4038150289017346</v>
      </c>
      <c r="L77" s="90">
        <f t="shared" si="32"/>
        <v>0.78034682080924855</v>
      </c>
      <c r="M77" s="88">
        <f t="shared" si="53"/>
        <v>2.5668208092485547</v>
      </c>
      <c r="N77" s="85">
        <f t="shared" si="39"/>
        <v>-0.23202312138728276</v>
      </c>
      <c r="O77" s="91">
        <f>'Input Model'!S$10</f>
        <v>173</v>
      </c>
      <c r="P77" s="92">
        <f t="shared" si="33"/>
        <v>352.92</v>
      </c>
      <c r="Q77" s="92">
        <f>'Input Model'!S$19</f>
        <v>51</v>
      </c>
      <c r="R77" s="92">
        <f t="shared" si="40"/>
        <v>403.92</v>
      </c>
      <c r="S77" s="92">
        <f>'Input Model'!S$36</f>
        <v>268.38</v>
      </c>
      <c r="T77" s="92">
        <f>'Input Model'!S$44</f>
        <v>40.68</v>
      </c>
      <c r="U77" s="93">
        <f>'Input Model'!S$55</f>
        <v>25</v>
      </c>
      <c r="V77" s="96">
        <f t="shared" si="41"/>
        <v>334.06</v>
      </c>
      <c r="W77" s="94">
        <f t="shared" si="42"/>
        <v>69.860000000000014</v>
      </c>
      <c r="X77" s="93">
        <f>'Input Model'!S$64</f>
        <v>135</v>
      </c>
      <c r="Y77" s="92">
        <f t="shared" si="54"/>
        <v>444.06</v>
      </c>
      <c r="Z77" s="94">
        <f t="shared" si="55"/>
        <v>-40.139999999999986</v>
      </c>
      <c r="AA77" s="95">
        <f>'Input Model'!S$4</f>
        <v>750</v>
      </c>
      <c r="AB77" s="321">
        <f t="shared" si="43"/>
        <v>264690</v>
      </c>
      <c r="AC77" s="96">
        <f t="shared" si="44"/>
        <v>38250</v>
      </c>
      <c r="AD77" s="96">
        <f t="shared" si="45"/>
        <v>302940</v>
      </c>
      <c r="AE77" s="96">
        <f t="shared" si="46"/>
        <v>201285</v>
      </c>
      <c r="AF77" s="96">
        <f t="shared" si="47"/>
        <v>30510</v>
      </c>
      <c r="AG77" s="97">
        <f t="shared" si="48"/>
        <v>18750</v>
      </c>
      <c r="AH77" s="96">
        <f t="shared" si="49"/>
        <v>250545</v>
      </c>
      <c r="AI77" s="94">
        <f t="shared" si="50"/>
        <v>52395</v>
      </c>
      <c r="AJ77" s="99">
        <f t="shared" si="51"/>
        <v>101250</v>
      </c>
      <c r="AK77" s="412">
        <f t="shared" si="56"/>
        <v>333045</v>
      </c>
      <c r="AL77" s="100">
        <f t="shared" si="52"/>
        <v>-30105</v>
      </c>
      <c r="AM77" s="46">
        <v>12</v>
      </c>
    </row>
    <row r="78" spans="1:39" x14ac:dyDescent="0.25">
      <c r="A78" s="21">
        <v>2006</v>
      </c>
      <c r="B78" s="143" t="s">
        <v>111</v>
      </c>
      <c r="C78" s="136">
        <v>2.08</v>
      </c>
      <c r="D78" s="72">
        <f t="shared" si="35"/>
        <v>2.08</v>
      </c>
      <c r="E78" s="73">
        <f t="shared" si="28"/>
        <v>0.15060240963855423</v>
      </c>
      <c r="F78" s="73">
        <f t="shared" si="36"/>
        <v>2.2306024096385544</v>
      </c>
      <c r="G78" s="73">
        <f t="shared" si="29"/>
        <v>1.6448795180722893</v>
      </c>
      <c r="H78" s="74">
        <f t="shared" si="30"/>
        <v>0.27018072289156625</v>
      </c>
      <c r="I78" s="75">
        <f t="shared" si="31"/>
        <v>0.15060240963855423</v>
      </c>
      <c r="J78" s="74">
        <f t="shared" si="37"/>
        <v>2.0656626506024098</v>
      </c>
      <c r="K78" s="71">
        <f t="shared" si="38"/>
        <v>0.16493975903614455</v>
      </c>
      <c r="L78" s="76">
        <f t="shared" si="32"/>
        <v>0.81325301204819278</v>
      </c>
      <c r="M78" s="74">
        <f t="shared" si="53"/>
        <v>2.7283132530120482</v>
      </c>
      <c r="N78" s="71">
        <f t="shared" si="39"/>
        <v>-0.49771084337349381</v>
      </c>
      <c r="O78" s="123">
        <f>'Input Model'!R$10</f>
        <v>166</v>
      </c>
      <c r="P78" s="77">
        <f t="shared" si="33"/>
        <v>345.28000000000003</v>
      </c>
      <c r="Q78" s="77">
        <f>'Input Model'!R$19</f>
        <v>25</v>
      </c>
      <c r="R78" s="77">
        <f t="shared" si="40"/>
        <v>370.28000000000003</v>
      </c>
      <c r="S78" s="77">
        <f>'Input Model'!R$36</f>
        <v>273.05</v>
      </c>
      <c r="T78" s="77">
        <f>'Input Model'!R$44</f>
        <v>44.85</v>
      </c>
      <c r="U78" s="78">
        <f>'Input Model'!R$55</f>
        <v>25</v>
      </c>
      <c r="V78" s="77">
        <f t="shared" si="41"/>
        <v>342.90000000000003</v>
      </c>
      <c r="W78" s="79">
        <f t="shared" si="42"/>
        <v>27.379999999999995</v>
      </c>
      <c r="X78" s="78">
        <f>'Input Model'!R$64</f>
        <v>135</v>
      </c>
      <c r="Y78" s="77">
        <f t="shared" si="54"/>
        <v>452.90000000000003</v>
      </c>
      <c r="Z78" s="79">
        <f t="shared" si="55"/>
        <v>-82.62</v>
      </c>
      <c r="AA78" s="80">
        <f>'Input Model'!R$4</f>
        <v>750</v>
      </c>
      <c r="AB78" s="320">
        <f t="shared" si="43"/>
        <v>258960.00000000003</v>
      </c>
      <c r="AC78" s="81">
        <f t="shared" si="44"/>
        <v>18750</v>
      </c>
      <c r="AD78" s="81">
        <f t="shared" si="45"/>
        <v>277710</v>
      </c>
      <c r="AE78" s="81">
        <f t="shared" si="46"/>
        <v>204787.5</v>
      </c>
      <c r="AF78" s="81">
        <f t="shared" si="47"/>
        <v>33637.5</v>
      </c>
      <c r="AG78" s="82">
        <f t="shared" si="48"/>
        <v>18750</v>
      </c>
      <c r="AH78" s="81">
        <f t="shared" si="49"/>
        <v>257175</v>
      </c>
      <c r="AI78" s="79">
        <f t="shared" si="50"/>
        <v>20535</v>
      </c>
      <c r="AJ78" s="84">
        <f t="shared" si="51"/>
        <v>101250</v>
      </c>
      <c r="AK78" s="141">
        <f t="shared" si="56"/>
        <v>339675</v>
      </c>
      <c r="AL78" s="155">
        <f t="shared" si="52"/>
        <v>-61965</v>
      </c>
      <c r="AM78" s="46">
        <v>1</v>
      </c>
    </row>
    <row r="79" spans="1:39" x14ac:dyDescent="0.25">
      <c r="A79" s="22" t="s">
        <v>4</v>
      </c>
      <c r="B79" s="37" t="s">
        <v>17</v>
      </c>
      <c r="C79" s="136">
        <v>2.4300000000000002</v>
      </c>
      <c r="D79" s="72">
        <f t="shared" si="35"/>
        <v>2.4300000000000002</v>
      </c>
      <c r="E79" s="73">
        <f t="shared" si="28"/>
        <v>0.15060240963855423</v>
      </c>
      <c r="F79" s="73">
        <f t="shared" si="36"/>
        <v>2.5806024096385545</v>
      </c>
      <c r="G79" s="73">
        <f t="shared" si="29"/>
        <v>1.6448795180722893</v>
      </c>
      <c r="H79" s="74">
        <f t="shared" si="30"/>
        <v>0.27018072289156625</v>
      </c>
      <c r="I79" s="75">
        <f t="shared" si="31"/>
        <v>0.15060240963855423</v>
      </c>
      <c r="J79" s="74">
        <f t="shared" si="37"/>
        <v>2.0656626506024098</v>
      </c>
      <c r="K79" s="71">
        <f t="shared" si="38"/>
        <v>0.51493975903614464</v>
      </c>
      <c r="L79" s="76">
        <f t="shared" si="32"/>
        <v>0.81325301204819278</v>
      </c>
      <c r="M79" s="74">
        <f t="shared" si="53"/>
        <v>2.7283132530120482</v>
      </c>
      <c r="N79" s="71">
        <f t="shared" si="39"/>
        <v>-0.14771084337349372</v>
      </c>
      <c r="O79" s="123">
        <f>'Input Model'!R$10</f>
        <v>166</v>
      </c>
      <c r="P79" s="77">
        <f t="shared" si="33"/>
        <v>403.38000000000005</v>
      </c>
      <c r="Q79" s="77">
        <f>'Input Model'!R$19</f>
        <v>25</v>
      </c>
      <c r="R79" s="77">
        <f t="shared" si="40"/>
        <v>428.38000000000005</v>
      </c>
      <c r="S79" s="77">
        <f>'Input Model'!R$36</f>
        <v>273.05</v>
      </c>
      <c r="T79" s="77">
        <f>'Input Model'!R$44</f>
        <v>44.85</v>
      </c>
      <c r="U79" s="78">
        <f>'Input Model'!R$55</f>
        <v>25</v>
      </c>
      <c r="V79" s="77">
        <f t="shared" si="41"/>
        <v>342.90000000000003</v>
      </c>
      <c r="W79" s="79">
        <f t="shared" si="42"/>
        <v>85.480000000000018</v>
      </c>
      <c r="X79" s="78">
        <f>'Input Model'!R$64</f>
        <v>135</v>
      </c>
      <c r="Y79" s="77">
        <f t="shared" si="54"/>
        <v>452.90000000000003</v>
      </c>
      <c r="Z79" s="79">
        <f t="shared" si="55"/>
        <v>-24.519999999999982</v>
      </c>
      <c r="AA79" s="80">
        <f>'Input Model'!R$4</f>
        <v>750</v>
      </c>
      <c r="AB79" s="320">
        <f t="shared" si="43"/>
        <v>302535.00000000006</v>
      </c>
      <c r="AC79" s="81">
        <f t="shared" si="44"/>
        <v>18750</v>
      </c>
      <c r="AD79" s="81">
        <f t="shared" si="45"/>
        <v>321285.00000000006</v>
      </c>
      <c r="AE79" s="81">
        <f t="shared" si="46"/>
        <v>204787.5</v>
      </c>
      <c r="AF79" s="81">
        <f t="shared" si="47"/>
        <v>33637.5</v>
      </c>
      <c r="AG79" s="82">
        <f t="shared" si="48"/>
        <v>18750</v>
      </c>
      <c r="AH79" s="81">
        <f t="shared" si="49"/>
        <v>257175</v>
      </c>
      <c r="AI79" s="79">
        <f t="shared" si="50"/>
        <v>64110.000000000058</v>
      </c>
      <c r="AJ79" s="84">
        <f t="shared" si="51"/>
        <v>101250</v>
      </c>
      <c r="AK79" s="141">
        <f t="shared" si="56"/>
        <v>339675</v>
      </c>
      <c r="AL79" s="155">
        <f t="shared" si="52"/>
        <v>-18389.999999999942</v>
      </c>
      <c r="AM79" s="46">
        <v>2</v>
      </c>
    </row>
    <row r="80" spans="1:39" x14ac:dyDescent="0.25">
      <c r="A80" s="22" t="s">
        <v>4</v>
      </c>
      <c r="B80" s="37" t="s">
        <v>18</v>
      </c>
      <c r="C80" s="136">
        <v>2.84</v>
      </c>
      <c r="D80" s="72">
        <f t="shared" si="35"/>
        <v>2.84</v>
      </c>
      <c r="E80" s="73">
        <f t="shared" si="28"/>
        <v>0.15060240963855423</v>
      </c>
      <c r="F80" s="73">
        <f t="shared" si="36"/>
        <v>2.9906024096385542</v>
      </c>
      <c r="G80" s="73">
        <f t="shared" si="29"/>
        <v>1.6448795180722893</v>
      </c>
      <c r="H80" s="74">
        <f t="shared" si="30"/>
        <v>0.27018072289156625</v>
      </c>
      <c r="I80" s="75">
        <f t="shared" si="31"/>
        <v>0.15060240963855423</v>
      </c>
      <c r="J80" s="74">
        <f t="shared" si="37"/>
        <v>2.0656626506024098</v>
      </c>
      <c r="K80" s="71">
        <f t="shared" si="38"/>
        <v>0.92493975903614434</v>
      </c>
      <c r="L80" s="76">
        <f t="shared" si="32"/>
        <v>0.81325301204819278</v>
      </c>
      <c r="M80" s="74">
        <f t="shared" si="53"/>
        <v>2.7283132530120482</v>
      </c>
      <c r="N80" s="71">
        <f t="shared" si="39"/>
        <v>0.26228915662650598</v>
      </c>
      <c r="O80" s="123">
        <f>'Input Model'!R$10</f>
        <v>166</v>
      </c>
      <c r="P80" s="77">
        <f t="shared" si="33"/>
        <v>471.44</v>
      </c>
      <c r="Q80" s="77">
        <f>'Input Model'!R$19</f>
        <v>25</v>
      </c>
      <c r="R80" s="77">
        <f t="shared" si="40"/>
        <v>496.44</v>
      </c>
      <c r="S80" s="77">
        <f>'Input Model'!R$36</f>
        <v>273.05</v>
      </c>
      <c r="T80" s="77">
        <f>'Input Model'!R$44</f>
        <v>44.85</v>
      </c>
      <c r="U80" s="78">
        <f>'Input Model'!R$55</f>
        <v>25</v>
      </c>
      <c r="V80" s="77">
        <f t="shared" si="41"/>
        <v>342.90000000000003</v>
      </c>
      <c r="W80" s="79">
        <f t="shared" si="42"/>
        <v>153.53999999999996</v>
      </c>
      <c r="X80" s="78">
        <f>'Input Model'!R$64</f>
        <v>135</v>
      </c>
      <c r="Y80" s="77">
        <f t="shared" si="54"/>
        <v>452.90000000000003</v>
      </c>
      <c r="Z80" s="79">
        <f t="shared" si="55"/>
        <v>43.539999999999964</v>
      </c>
      <c r="AA80" s="80">
        <f>'Input Model'!R$4</f>
        <v>750</v>
      </c>
      <c r="AB80" s="320">
        <f t="shared" si="43"/>
        <v>353580</v>
      </c>
      <c r="AC80" s="81">
        <f t="shared" si="44"/>
        <v>18750</v>
      </c>
      <c r="AD80" s="81">
        <f t="shared" si="45"/>
        <v>372330</v>
      </c>
      <c r="AE80" s="81">
        <f t="shared" si="46"/>
        <v>204787.5</v>
      </c>
      <c r="AF80" s="81">
        <f t="shared" si="47"/>
        <v>33637.5</v>
      </c>
      <c r="AG80" s="82">
        <f t="shared" si="48"/>
        <v>18750</v>
      </c>
      <c r="AH80" s="81">
        <f t="shared" si="49"/>
        <v>257175</v>
      </c>
      <c r="AI80" s="79">
        <f t="shared" si="50"/>
        <v>115155</v>
      </c>
      <c r="AJ80" s="84">
        <f t="shared" si="51"/>
        <v>101250</v>
      </c>
      <c r="AK80" s="141">
        <f t="shared" si="56"/>
        <v>339675</v>
      </c>
      <c r="AL80" s="155">
        <f t="shared" si="52"/>
        <v>32655</v>
      </c>
      <c r="AM80" s="46">
        <v>3</v>
      </c>
    </row>
    <row r="81" spans="1:39" x14ac:dyDescent="0.25">
      <c r="A81" s="22" t="s">
        <v>4</v>
      </c>
      <c r="B81" s="37" t="s">
        <v>19</v>
      </c>
      <c r="C81" s="136">
        <v>3.03</v>
      </c>
      <c r="D81" s="72">
        <f t="shared" si="35"/>
        <v>3.03</v>
      </c>
      <c r="E81" s="73">
        <f t="shared" si="28"/>
        <v>0.15060240963855423</v>
      </c>
      <c r="F81" s="73">
        <f t="shared" si="36"/>
        <v>3.1806024096385541</v>
      </c>
      <c r="G81" s="73">
        <f t="shared" si="29"/>
        <v>1.6448795180722893</v>
      </c>
      <c r="H81" s="74">
        <f t="shared" si="30"/>
        <v>0.27018072289156625</v>
      </c>
      <c r="I81" s="75">
        <f t="shared" si="31"/>
        <v>0.15060240963855423</v>
      </c>
      <c r="J81" s="74">
        <f t="shared" si="37"/>
        <v>2.0656626506024098</v>
      </c>
      <c r="K81" s="71">
        <f t="shared" si="38"/>
        <v>1.1149397590361443</v>
      </c>
      <c r="L81" s="76">
        <f t="shared" si="32"/>
        <v>0.81325301204819278</v>
      </c>
      <c r="M81" s="74">
        <f t="shared" si="53"/>
        <v>2.7283132530120482</v>
      </c>
      <c r="N81" s="71">
        <f t="shared" si="39"/>
        <v>0.45228915662650593</v>
      </c>
      <c r="O81" s="123">
        <f>'Input Model'!R$10</f>
        <v>166</v>
      </c>
      <c r="P81" s="77">
        <f t="shared" si="33"/>
        <v>502.97999999999996</v>
      </c>
      <c r="Q81" s="77">
        <f>'Input Model'!R$19</f>
        <v>25</v>
      </c>
      <c r="R81" s="77">
        <f t="shared" si="40"/>
        <v>527.98</v>
      </c>
      <c r="S81" s="77">
        <f>'Input Model'!R$36</f>
        <v>273.05</v>
      </c>
      <c r="T81" s="77">
        <f>'Input Model'!R$44</f>
        <v>44.85</v>
      </c>
      <c r="U81" s="78">
        <f>'Input Model'!R$55</f>
        <v>25</v>
      </c>
      <c r="V81" s="77">
        <f t="shared" si="41"/>
        <v>342.90000000000003</v>
      </c>
      <c r="W81" s="79">
        <f t="shared" si="42"/>
        <v>185.07999999999998</v>
      </c>
      <c r="X81" s="78">
        <f>'Input Model'!R$64</f>
        <v>135</v>
      </c>
      <c r="Y81" s="77">
        <f t="shared" si="54"/>
        <v>452.90000000000003</v>
      </c>
      <c r="Z81" s="79">
        <f t="shared" si="55"/>
        <v>75.079999999999984</v>
      </c>
      <c r="AA81" s="80">
        <f>'Input Model'!R$4</f>
        <v>750</v>
      </c>
      <c r="AB81" s="320">
        <f t="shared" si="43"/>
        <v>377235</v>
      </c>
      <c r="AC81" s="81">
        <f t="shared" si="44"/>
        <v>18750</v>
      </c>
      <c r="AD81" s="81">
        <f t="shared" si="45"/>
        <v>395985</v>
      </c>
      <c r="AE81" s="81">
        <f t="shared" si="46"/>
        <v>204787.5</v>
      </c>
      <c r="AF81" s="81">
        <f t="shared" si="47"/>
        <v>33637.5</v>
      </c>
      <c r="AG81" s="82">
        <f t="shared" si="48"/>
        <v>18750</v>
      </c>
      <c r="AH81" s="81">
        <f t="shared" si="49"/>
        <v>257175</v>
      </c>
      <c r="AI81" s="79">
        <f t="shared" si="50"/>
        <v>138810</v>
      </c>
      <c r="AJ81" s="84">
        <f t="shared" si="51"/>
        <v>101250</v>
      </c>
      <c r="AK81" s="141">
        <f t="shared" si="56"/>
        <v>339675</v>
      </c>
      <c r="AL81" s="155">
        <f t="shared" si="52"/>
        <v>56310</v>
      </c>
      <c r="AM81" s="46">
        <v>4</v>
      </c>
    </row>
    <row r="82" spans="1:39" x14ac:dyDescent="0.25">
      <c r="A82" s="22" t="s">
        <v>4</v>
      </c>
      <c r="B82" s="145" t="s">
        <v>144</v>
      </c>
      <c r="C82" s="136">
        <v>3.04</v>
      </c>
      <c r="D82" s="72">
        <f t="shared" si="35"/>
        <v>3.04</v>
      </c>
      <c r="E82" s="73">
        <f t="shared" ref="E82:E145" si="57">Q82/O82</f>
        <v>0.15060240963855423</v>
      </c>
      <c r="F82" s="73">
        <f t="shared" si="36"/>
        <v>3.1906024096385543</v>
      </c>
      <c r="G82" s="73">
        <f t="shared" ref="G82:G145" si="58">S82/O82</f>
        <v>1.6448795180722893</v>
      </c>
      <c r="H82" s="74">
        <f t="shared" ref="H82:H145" si="59">T82/O82</f>
        <v>0.27018072289156625</v>
      </c>
      <c r="I82" s="75">
        <f t="shared" ref="I82:I145" si="60">U82/O82</f>
        <v>0.15060240963855423</v>
      </c>
      <c r="J82" s="74">
        <f t="shared" si="37"/>
        <v>2.0656626506024098</v>
      </c>
      <c r="K82" s="71">
        <f t="shared" si="38"/>
        <v>1.1249397590361445</v>
      </c>
      <c r="L82" s="76">
        <f t="shared" ref="L82:L145" si="61">X82/O82</f>
        <v>0.81325301204819278</v>
      </c>
      <c r="M82" s="74">
        <f t="shared" si="53"/>
        <v>2.7283132530120482</v>
      </c>
      <c r="N82" s="71">
        <f t="shared" si="39"/>
        <v>0.46228915662650616</v>
      </c>
      <c r="O82" s="123">
        <f>'Input Model'!R$10</f>
        <v>166</v>
      </c>
      <c r="P82" s="77">
        <f t="shared" ref="P82:P145" si="62">C82*O82</f>
        <v>504.64</v>
      </c>
      <c r="Q82" s="77">
        <f>'Input Model'!R$19</f>
        <v>25</v>
      </c>
      <c r="R82" s="77">
        <f t="shared" si="40"/>
        <v>529.64</v>
      </c>
      <c r="S82" s="77">
        <f>'Input Model'!R$36</f>
        <v>273.05</v>
      </c>
      <c r="T82" s="77">
        <f>'Input Model'!R$44</f>
        <v>44.85</v>
      </c>
      <c r="U82" s="78">
        <f>'Input Model'!R$55</f>
        <v>25</v>
      </c>
      <c r="V82" s="77">
        <f t="shared" si="41"/>
        <v>342.90000000000003</v>
      </c>
      <c r="W82" s="79">
        <f t="shared" si="42"/>
        <v>186.73999999999995</v>
      </c>
      <c r="X82" s="78">
        <f>'Input Model'!R$64</f>
        <v>135</v>
      </c>
      <c r="Y82" s="77">
        <f t="shared" si="54"/>
        <v>452.90000000000003</v>
      </c>
      <c r="Z82" s="79">
        <f t="shared" si="55"/>
        <v>76.739999999999952</v>
      </c>
      <c r="AA82" s="80">
        <f>'Input Model'!R$4</f>
        <v>750</v>
      </c>
      <c r="AB82" s="320">
        <f t="shared" si="43"/>
        <v>378480</v>
      </c>
      <c r="AC82" s="81">
        <f t="shared" si="44"/>
        <v>18750</v>
      </c>
      <c r="AD82" s="81">
        <f t="shared" si="45"/>
        <v>397230</v>
      </c>
      <c r="AE82" s="81">
        <f t="shared" si="46"/>
        <v>204787.5</v>
      </c>
      <c r="AF82" s="81">
        <f t="shared" si="47"/>
        <v>33637.5</v>
      </c>
      <c r="AG82" s="82">
        <f t="shared" si="48"/>
        <v>18750</v>
      </c>
      <c r="AH82" s="81">
        <f t="shared" si="49"/>
        <v>257175</v>
      </c>
      <c r="AI82" s="79">
        <f t="shared" si="50"/>
        <v>140055</v>
      </c>
      <c r="AJ82" s="84">
        <f t="shared" si="51"/>
        <v>101250</v>
      </c>
      <c r="AK82" s="141">
        <f t="shared" si="56"/>
        <v>339675</v>
      </c>
      <c r="AL82" s="155">
        <f t="shared" si="52"/>
        <v>57555</v>
      </c>
      <c r="AM82" s="46">
        <v>5</v>
      </c>
    </row>
    <row r="83" spans="1:39" x14ac:dyDescent="0.25">
      <c r="A83" s="22" t="s">
        <v>4</v>
      </c>
      <c r="B83" s="37" t="s">
        <v>20</v>
      </c>
      <c r="C83" s="136">
        <v>3.46</v>
      </c>
      <c r="D83" s="72">
        <f t="shared" si="35"/>
        <v>3.46</v>
      </c>
      <c r="E83" s="73">
        <f t="shared" si="57"/>
        <v>0.15060240963855423</v>
      </c>
      <c r="F83" s="73">
        <f t="shared" si="36"/>
        <v>3.6106024096385543</v>
      </c>
      <c r="G83" s="73">
        <f t="shared" si="58"/>
        <v>1.6448795180722893</v>
      </c>
      <c r="H83" s="74">
        <f t="shared" si="59"/>
        <v>0.27018072289156625</v>
      </c>
      <c r="I83" s="75">
        <f t="shared" si="60"/>
        <v>0.15060240963855423</v>
      </c>
      <c r="J83" s="74">
        <f t="shared" si="37"/>
        <v>2.0656626506024098</v>
      </c>
      <c r="K83" s="71">
        <f t="shared" si="38"/>
        <v>1.5449397590361444</v>
      </c>
      <c r="L83" s="76">
        <f t="shared" si="61"/>
        <v>0.81325301204819278</v>
      </c>
      <c r="M83" s="74">
        <f t="shared" si="53"/>
        <v>2.7283132530120482</v>
      </c>
      <c r="N83" s="71">
        <f t="shared" si="39"/>
        <v>0.88228915662650609</v>
      </c>
      <c r="O83" s="123">
        <f>'Input Model'!R$10</f>
        <v>166</v>
      </c>
      <c r="P83" s="77">
        <f t="shared" si="62"/>
        <v>574.36</v>
      </c>
      <c r="Q83" s="77">
        <f>'Input Model'!R$19</f>
        <v>25</v>
      </c>
      <c r="R83" s="77">
        <f t="shared" si="40"/>
        <v>599.36</v>
      </c>
      <c r="S83" s="77">
        <f>'Input Model'!R$36</f>
        <v>273.05</v>
      </c>
      <c r="T83" s="77">
        <f>'Input Model'!R$44</f>
        <v>44.85</v>
      </c>
      <c r="U83" s="78">
        <f>'Input Model'!R$55</f>
        <v>25</v>
      </c>
      <c r="V83" s="77">
        <f t="shared" si="41"/>
        <v>342.90000000000003</v>
      </c>
      <c r="W83" s="79">
        <f t="shared" si="42"/>
        <v>256.45999999999998</v>
      </c>
      <c r="X83" s="78">
        <f>'Input Model'!R$64</f>
        <v>135</v>
      </c>
      <c r="Y83" s="77">
        <f t="shared" si="54"/>
        <v>452.90000000000003</v>
      </c>
      <c r="Z83" s="79">
        <f t="shared" si="55"/>
        <v>146.45999999999998</v>
      </c>
      <c r="AA83" s="80">
        <f>'Input Model'!R$4</f>
        <v>750</v>
      </c>
      <c r="AB83" s="320">
        <f t="shared" si="43"/>
        <v>430770</v>
      </c>
      <c r="AC83" s="81">
        <f t="shared" si="44"/>
        <v>18750</v>
      </c>
      <c r="AD83" s="81">
        <f t="shared" si="45"/>
        <v>449520</v>
      </c>
      <c r="AE83" s="81">
        <f t="shared" si="46"/>
        <v>204787.5</v>
      </c>
      <c r="AF83" s="81">
        <f t="shared" si="47"/>
        <v>33637.5</v>
      </c>
      <c r="AG83" s="82">
        <f t="shared" si="48"/>
        <v>18750</v>
      </c>
      <c r="AH83" s="81">
        <f t="shared" si="49"/>
        <v>257175</v>
      </c>
      <c r="AI83" s="79">
        <f t="shared" si="50"/>
        <v>192345</v>
      </c>
      <c r="AJ83" s="84">
        <f t="shared" si="51"/>
        <v>101250</v>
      </c>
      <c r="AK83" s="141">
        <f t="shared" si="56"/>
        <v>339675</v>
      </c>
      <c r="AL83" s="155">
        <f t="shared" si="52"/>
        <v>109845</v>
      </c>
      <c r="AM83" s="46">
        <v>6</v>
      </c>
    </row>
    <row r="84" spans="1:39" x14ac:dyDescent="0.25">
      <c r="A84" s="22" t="s">
        <v>4</v>
      </c>
      <c r="B84" s="37" t="s">
        <v>11</v>
      </c>
      <c r="C84" s="136">
        <v>3.34</v>
      </c>
      <c r="D84" s="72">
        <f t="shared" si="35"/>
        <v>3.34</v>
      </c>
      <c r="E84" s="73">
        <f t="shared" si="57"/>
        <v>0.15060240963855423</v>
      </c>
      <c r="F84" s="73">
        <f t="shared" si="36"/>
        <v>3.4906024096385542</v>
      </c>
      <c r="G84" s="73">
        <f t="shared" si="58"/>
        <v>1.6448795180722893</v>
      </c>
      <c r="H84" s="74">
        <f t="shared" si="59"/>
        <v>0.27018072289156625</v>
      </c>
      <c r="I84" s="75">
        <f t="shared" si="60"/>
        <v>0.15060240963855423</v>
      </c>
      <c r="J84" s="74">
        <f t="shared" si="37"/>
        <v>2.0656626506024098</v>
      </c>
      <c r="K84" s="71">
        <f t="shared" si="38"/>
        <v>1.4249397590361443</v>
      </c>
      <c r="L84" s="76">
        <f t="shared" si="61"/>
        <v>0.81325301204819278</v>
      </c>
      <c r="M84" s="74">
        <f t="shared" si="53"/>
        <v>2.7283132530120482</v>
      </c>
      <c r="N84" s="71">
        <f t="shared" si="39"/>
        <v>0.76228915662650598</v>
      </c>
      <c r="O84" s="123">
        <f>'Input Model'!R$10</f>
        <v>166</v>
      </c>
      <c r="P84" s="77">
        <f t="shared" si="62"/>
        <v>554.43999999999994</v>
      </c>
      <c r="Q84" s="77">
        <f>'Input Model'!R$19</f>
        <v>25</v>
      </c>
      <c r="R84" s="77">
        <f t="shared" si="40"/>
        <v>579.43999999999994</v>
      </c>
      <c r="S84" s="77">
        <f>'Input Model'!R$36</f>
        <v>273.05</v>
      </c>
      <c r="T84" s="77">
        <f>'Input Model'!R$44</f>
        <v>44.85</v>
      </c>
      <c r="U84" s="78">
        <f>'Input Model'!R$55</f>
        <v>25</v>
      </c>
      <c r="V84" s="77">
        <f t="shared" si="41"/>
        <v>342.90000000000003</v>
      </c>
      <c r="W84" s="79">
        <f t="shared" si="42"/>
        <v>236.53999999999991</v>
      </c>
      <c r="X84" s="78">
        <f>'Input Model'!R$64</f>
        <v>135</v>
      </c>
      <c r="Y84" s="77">
        <f t="shared" si="54"/>
        <v>452.90000000000003</v>
      </c>
      <c r="Z84" s="79">
        <f t="shared" si="55"/>
        <v>126.53999999999991</v>
      </c>
      <c r="AA84" s="80">
        <f>'Input Model'!R$4</f>
        <v>750</v>
      </c>
      <c r="AB84" s="320">
        <f t="shared" si="43"/>
        <v>415829.99999999994</v>
      </c>
      <c r="AC84" s="81">
        <f t="shared" si="44"/>
        <v>18750</v>
      </c>
      <c r="AD84" s="81">
        <f t="shared" si="45"/>
        <v>434579.99999999994</v>
      </c>
      <c r="AE84" s="81">
        <f t="shared" si="46"/>
        <v>204787.5</v>
      </c>
      <c r="AF84" s="81">
        <f t="shared" si="47"/>
        <v>33637.5</v>
      </c>
      <c r="AG84" s="82">
        <f t="shared" si="48"/>
        <v>18750</v>
      </c>
      <c r="AH84" s="81">
        <f t="shared" si="49"/>
        <v>257175</v>
      </c>
      <c r="AI84" s="79">
        <f t="shared" si="50"/>
        <v>177404.99999999994</v>
      </c>
      <c r="AJ84" s="84">
        <f t="shared" si="51"/>
        <v>101250</v>
      </c>
      <c r="AK84" s="141">
        <f t="shared" si="56"/>
        <v>339675</v>
      </c>
      <c r="AL84" s="155">
        <f t="shared" si="52"/>
        <v>94904.999999999942</v>
      </c>
      <c r="AM84" s="46">
        <v>7</v>
      </c>
    </row>
    <row r="85" spans="1:39" x14ac:dyDescent="0.25">
      <c r="A85" s="22" t="s">
        <v>4</v>
      </c>
      <c r="B85" s="37" t="s">
        <v>12</v>
      </c>
      <c r="C85" s="136">
        <v>3.39</v>
      </c>
      <c r="D85" s="72">
        <f t="shared" si="35"/>
        <v>3.39</v>
      </c>
      <c r="E85" s="73">
        <f t="shared" si="57"/>
        <v>0.15060240963855423</v>
      </c>
      <c r="F85" s="73">
        <f t="shared" si="36"/>
        <v>3.5406024096385544</v>
      </c>
      <c r="G85" s="73">
        <f t="shared" si="58"/>
        <v>1.6448795180722893</v>
      </c>
      <c r="H85" s="74">
        <f t="shared" si="59"/>
        <v>0.27018072289156625</v>
      </c>
      <c r="I85" s="75">
        <f t="shared" si="60"/>
        <v>0.15060240963855423</v>
      </c>
      <c r="J85" s="74">
        <f t="shared" si="37"/>
        <v>2.0656626506024098</v>
      </c>
      <c r="K85" s="71">
        <f t="shared" si="38"/>
        <v>1.4749397590361446</v>
      </c>
      <c r="L85" s="76">
        <f t="shared" si="61"/>
        <v>0.81325301204819278</v>
      </c>
      <c r="M85" s="74">
        <f t="shared" si="53"/>
        <v>2.7283132530120482</v>
      </c>
      <c r="N85" s="71">
        <f t="shared" si="39"/>
        <v>0.81228915662650625</v>
      </c>
      <c r="O85" s="123">
        <f>'Input Model'!R$10</f>
        <v>166</v>
      </c>
      <c r="P85" s="77">
        <f t="shared" si="62"/>
        <v>562.74</v>
      </c>
      <c r="Q85" s="77">
        <f>'Input Model'!R$19</f>
        <v>25</v>
      </c>
      <c r="R85" s="77">
        <f t="shared" si="40"/>
        <v>587.74</v>
      </c>
      <c r="S85" s="77">
        <f>'Input Model'!R$36</f>
        <v>273.05</v>
      </c>
      <c r="T85" s="77">
        <f>'Input Model'!R$44</f>
        <v>44.85</v>
      </c>
      <c r="U85" s="78">
        <f>'Input Model'!R$55</f>
        <v>25</v>
      </c>
      <c r="V85" s="77">
        <f t="shared" si="41"/>
        <v>342.90000000000003</v>
      </c>
      <c r="W85" s="79">
        <f t="shared" si="42"/>
        <v>244.83999999999997</v>
      </c>
      <c r="X85" s="78">
        <f>'Input Model'!R$64</f>
        <v>135</v>
      </c>
      <c r="Y85" s="77">
        <f t="shared" si="54"/>
        <v>452.90000000000003</v>
      </c>
      <c r="Z85" s="79">
        <f t="shared" si="55"/>
        <v>134.83999999999997</v>
      </c>
      <c r="AA85" s="80">
        <f>'Input Model'!R$4</f>
        <v>750</v>
      </c>
      <c r="AB85" s="320">
        <f t="shared" si="43"/>
        <v>422055</v>
      </c>
      <c r="AC85" s="81">
        <f t="shared" si="44"/>
        <v>18750</v>
      </c>
      <c r="AD85" s="81">
        <f t="shared" si="45"/>
        <v>440805</v>
      </c>
      <c r="AE85" s="81">
        <f t="shared" si="46"/>
        <v>204787.5</v>
      </c>
      <c r="AF85" s="81">
        <f t="shared" si="47"/>
        <v>33637.5</v>
      </c>
      <c r="AG85" s="82">
        <f t="shared" si="48"/>
        <v>18750</v>
      </c>
      <c r="AH85" s="81">
        <f t="shared" si="49"/>
        <v>257175</v>
      </c>
      <c r="AI85" s="79">
        <f t="shared" si="50"/>
        <v>183630</v>
      </c>
      <c r="AJ85" s="84">
        <f t="shared" si="51"/>
        <v>101250</v>
      </c>
      <c r="AK85" s="141">
        <f t="shared" si="56"/>
        <v>339675</v>
      </c>
      <c r="AL85" s="155">
        <f t="shared" si="52"/>
        <v>101130</v>
      </c>
      <c r="AM85" s="46">
        <v>8</v>
      </c>
    </row>
    <row r="86" spans="1:39" x14ac:dyDescent="0.25">
      <c r="A86" s="22" t="s">
        <v>4</v>
      </c>
      <c r="B86" s="37" t="s">
        <v>13</v>
      </c>
      <c r="C86" s="136">
        <v>3.53</v>
      </c>
      <c r="D86" s="72">
        <f t="shared" si="35"/>
        <v>3.53</v>
      </c>
      <c r="E86" s="73">
        <f t="shared" si="57"/>
        <v>0.15060240963855423</v>
      </c>
      <c r="F86" s="73">
        <f t="shared" si="36"/>
        <v>3.6806024096385541</v>
      </c>
      <c r="G86" s="73">
        <f t="shared" si="58"/>
        <v>1.6448795180722893</v>
      </c>
      <c r="H86" s="74">
        <f t="shared" si="59"/>
        <v>0.27018072289156625</v>
      </c>
      <c r="I86" s="75">
        <f t="shared" si="60"/>
        <v>0.15060240963855423</v>
      </c>
      <c r="J86" s="74">
        <f t="shared" si="37"/>
        <v>2.0656626506024098</v>
      </c>
      <c r="K86" s="71">
        <f t="shared" si="38"/>
        <v>1.6149397590361443</v>
      </c>
      <c r="L86" s="76">
        <f t="shared" si="61"/>
        <v>0.81325301204819278</v>
      </c>
      <c r="M86" s="74">
        <f t="shared" si="53"/>
        <v>2.7283132530120482</v>
      </c>
      <c r="N86" s="71">
        <f t="shared" si="39"/>
        <v>0.95228915662650593</v>
      </c>
      <c r="O86" s="123">
        <f>'Input Model'!R$10</f>
        <v>166</v>
      </c>
      <c r="P86" s="77">
        <f t="shared" si="62"/>
        <v>585.98</v>
      </c>
      <c r="Q86" s="77">
        <f>'Input Model'!R$19</f>
        <v>25</v>
      </c>
      <c r="R86" s="77">
        <f t="shared" si="40"/>
        <v>610.98</v>
      </c>
      <c r="S86" s="77">
        <f>'Input Model'!R$36</f>
        <v>273.05</v>
      </c>
      <c r="T86" s="77">
        <f>'Input Model'!R$44</f>
        <v>44.85</v>
      </c>
      <c r="U86" s="78">
        <f>'Input Model'!R$55</f>
        <v>25</v>
      </c>
      <c r="V86" s="77">
        <f t="shared" si="41"/>
        <v>342.90000000000003</v>
      </c>
      <c r="W86" s="79">
        <f t="shared" si="42"/>
        <v>268.08</v>
      </c>
      <c r="X86" s="78">
        <f>'Input Model'!R$64</f>
        <v>135</v>
      </c>
      <c r="Y86" s="77">
        <f t="shared" si="54"/>
        <v>452.90000000000003</v>
      </c>
      <c r="Z86" s="79">
        <f t="shared" si="55"/>
        <v>158.07999999999998</v>
      </c>
      <c r="AA86" s="80">
        <f>'Input Model'!R$4</f>
        <v>750</v>
      </c>
      <c r="AB86" s="320">
        <f t="shared" si="43"/>
        <v>439485</v>
      </c>
      <c r="AC86" s="81">
        <f t="shared" si="44"/>
        <v>18750</v>
      </c>
      <c r="AD86" s="81">
        <f t="shared" si="45"/>
        <v>458235</v>
      </c>
      <c r="AE86" s="81">
        <f t="shared" si="46"/>
        <v>204787.5</v>
      </c>
      <c r="AF86" s="81">
        <f t="shared" si="47"/>
        <v>33637.5</v>
      </c>
      <c r="AG86" s="82">
        <f t="shared" si="48"/>
        <v>18750</v>
      </c>
      <c r="AH86" s="81">
        <f t="shared" si="49"/>
        <v>257175</v>
      </c>
      <c r="AI86" s="79">
        <f t="shared" si="50"/>
        <v>201060</v>
      </c>
      <c r="AJ86" s="84">
        <f t="shared" si="51"/>
        <v>101250</v>
      </c>
      <c r="AK86" s="141">
        <f t="shared" si="56"/>
        <v>339675</v>
      </c>
      <c r="AL86" s="155">
        <f t="shared" si="52"/>
        <v>118560</v>
      </c>
      <c r="AM86" s="46">
        <v>9</v>
      </c>
    </row>
    <row r="87" spans="1:39" x14ac:dyDescent="0.25">
      <c r="A87" s="22" t="s">
        <v>4</v>
      </c>
      <c r="B87" s="37" t="s">
        <v>14</v>
      </c>
      <c r="C87" s="136">
        <v>3.44</v>
      </c>
      <c r="D87" s="72">
        <f t="shared" si="35"/>
        <v>3.44</v>
      </c>
      <c r="E87" s="73">
        <f t="shared" si="57"/>
        <v>0.15060240963855423</v>
      </c>
      <c r="F87" s="73">
        <f t="shared" si="36"/>
        <v>3.5906024096385543</v>
      </c>
      <c r="G87" s="73">
        <f t="shared" si="58"/>
        <v>1.6448795180722893</v>
      </c>
      <c r="H87" s="74">
        <f t="shared" si="59"/>
        <v>0.27018072289156625</v>
      </c>
      <c r="I87" s="75">
        <f t="shared" si="60"/>
        <v>0.15060240963855423</v>
      </c>
      <c r="J87" s="74">
        <f t="shared" si="37"/>
        <v>2.0656626506024098</v>
      </c>
      <c r="K87" s="71">
        <f t="shared" si="38"/>
        <v>1.5249397590361444</v>
      </c>
      <c r="L87" s="76">
        <f t="shared" si="61"/>
        <v>0.81325301204819278</v>
      </c>
      <c r="M87" s="74">
        <f t="shared" si="53"/>
        <v>2.7283132530120482</v>
      </c>
      <c r="N87" s="71">
        <f t="shared" si="39"/>
        <v>0.86228915662650607</v>
      </c>
      <c r="O87" s="123">
        <f>'Input Model'!R$10</f>
        <v>166</v>
      </c>
      <c r="P87" s="77">
        <f t="shared" si="62"/>
        <v>571.04</v>
      </c>
      <c r="Q87" s="77">
        <f>'Input Model'!R$19</f>
        <v>25</v>
      </c>
      <c r="R87" s="77">
        <f t="shared" si="40"/>
        <v>596.04</v>
      </c>
      <c r="S87" s="77">
        <f>'Input Model'!R$36</f>
        <v>273.05</v>
      </c>
      <c r="T87" s="77">
        <f>'Input Model'!R$44</f>
        <v>44.85</v>
      </c>
      <c r="U87" s="78">
        <f>'Input Model'!R$55</f>
        <v>25</v>
      </c>
      <c r="V87" s="77">
        <f t="shared" si="41"/>
        <v>342.90000000000003</v>
      </c>
      <c r="W87" s="79">
        <f t="shared" si="42"/>
        <v>253.13999999999993</v>
      </c>
      <c r="X87" s="78">
        <f>'Input Model'!R$64</f>
        <v>135</v>
      </c>
      <c r="Y87" s="77">
        <f t="shared" si="54"/>
        <v>452.90000000000003</v>
      </c>
      <c r="Z87" s="79">
        <f t="shared" si="55"/>
        <v>143.13999999999993</v>
      </c>
      <c r="AA87" s="80">
        <f>'Input Model'!R$4</f>
        <v>750</v>
      </c>
      <c r="AB87" s="320">
        <f t="shared" si="43"/>
        <v>428280</v>
      </c>
      <c r="AC87" s="81">
        <f t="shared" si="44"/>
        <v>18750</v>
      </c>
      <c r="AD87" s="81">
        <f t="shared" si="45"/>
        <v>447030</v>
      </c>
      <c r="AE87" s="81">
        <f t="shared" si="46"/>
        <v>204787.5</v>
      </c>
      <c r="AF87" s="81">
        <f t="shared" si="47"/>
        <v>33637.5</v>
      </c>
      <c r="AG87" s="82">
        <f t="shared" si="48"/>
        <v>18750</v>
      </c>
      <c r="AH87" s="81">
        <f t="shared" si="49"/>
        <v>257175</v>
      </c>
      <c r="AI87" s="79">
        <f t="shared" si="50"/>
        <v>189855</v>
      </c>
      <c r="AJ87" s="84">
        <f t="shared" si="51"/>
        <v>101250</v>
      </c>
      <c r="AK87" s="141">
        <f t="shared" si="56"/>
        <v>339675</v>
      </c>
      <c r="AL87" s="155">
        <f t="shared" si="52"/>
        <v>107355</v>
      </c>
      <c r="AM87" s="46">
        <v>10</v>
      </c>
    </row>
    <row r="88" spans="1:39" x14ac:dyDescent="0.25">
      <c r="A88" s="22" t="s">
        <v>4</v>
      </c>
      <c r="B88" s="37" t="s">
        <v>15</v>
      </c>
      <c r="C88" s="136">
        <v>3.29</v>
      </c>
      <c r="D88" s="72">
        <f t="shared" si="35"/>
        <v>3.29</v>
      </c>
      <c r="E88" s="73">
        <f t="shared" si="57"/>
        <v>0.15060240963855423</v>
      </c>
      <c r="F88" s="73">
        <f t="shared" si="36"/>
        <v>3.4406024096385543</v>
      </c>
      <c r="G88" s="73">
        <f t="shared" si="58"/>
        <v>1.6448795180722893</v>
      </c>
      <c r="H88" s="74">
        <f t="shared" si="59"/>
        <v>0.27018072289156625</v>
      </c>
      <c r="I88" s="75">
        <f t="shared" si="60"/>
        <v>0.15060240963855423</v>
      </c>
      <c r="J88" s="74">
        <f t="shared" si="37"/>
        <v>2.0656626506024098</v>
      </c>
      <c r="K88" s="71">
        <f t="shared" si="38"/>
        <v>1.3749397590361445</v>
      </c>
      <c r="L88" s="76">
        <f t="shared" si="61"/>
        <v>0.81325301204819278</v>
      </c>
      <c r="M88" s="74">
        <f t="shared" si="53"/>
        <v>2.7283132530120482</v>
      </c>
      <c r="N88" s="71">
        <f t="shared" si="39"/>
        <v>0.71228915662650616</v>
      </c>
      <c r="O88" s="123">
        <f>'Input Model'!R$10</f>
        <v>166</v>
      </c>
      <c r="P88" s="77">
        <f t="shared" si="62"/>
        <v>546.14</v>
      </c>
      <c r="Q88" s="77">
        <f>'Input Model'!R$19</f>
        <v>25</v>
      </c>
      <c r="R88" s="77">
        <f t="shared" si="40"/>
        <v>571.14</v>
      </c>
      <c r="S88" s="77">
        <f>'Input Model'!R$36</f>
        <v>273.05</v>
      </c>
      <c r="T88" s="77">
        <f>'Input Model'!R$44</f>
        <v>44.85</v>
      </c>
      <c r="U88" s="78">
        <f>'Input Model'!R$55</f>
        <v>25</v>
      </c>
      <c r="V88" s="77">
        <f t="shared" si="41"/>
        <v>342.90000000000003</v>
      </c>
      <c r="W88" s="79">
        <f t="shared" si="42"/>
        <v>228.23999999999995</v>
      </c>
      <c r="X88" s="78">
        <f>'Input Model'!R$64</f>
        <v>135</v>
      </c>
      <c r="Y88" s="77">
        <f t="shared" si="54"/>
        <v>452.90000000000003</v>
      </c>
      <c r="Z88" s="79">
        <f t="shared" si="55"/>
        <v>118.23999999999995</v>
      </c>
      <c r="AA88" s="80">
        <f>'Input Model'!R$4</f>
        <v>750</v>
      </c>
      <c r="AB88" s="320">
        <f t="shared" si="43"/>
        <v>409605</v>
      </c>
      <c r="AC88" s="81">
        <f t="shared" si="44"/>
        <v>18750</v>
      </c>
      <c r="AD88" s="81">
        <f t="shared" si="45"/>
        <v>428355</v>
      </c>
      <c r="AE88" s="81">
        <f t="shared" si="46"/>
        <v>204787.5</v>
      </c>
      <c r="AF88" s="81">
        <f t="shared" si="47"/>
        <v>33637.5</v>
      </c>
      <c r="AG88" s="82">
        <f t="shared" si="48"/>
        <v>18750</v>
      </c>
      <c r="AH88" s="81">
        <f t="shared" si="49"/>
        <v>257175</v>
      </c>
      <c r="AI88" s="79">
        <f t="shared" si="50"/>
        <v>171180</v>
      </c>
      <c r="AJ88" s="84">
        <f t="shared" si="51"/>
        <v>101250</v>
      </c>
      <c r="AK88" s="141">
        <f t="shared" si="56"/>
        <v>339675</v>
      </c>
      <c r="AL88" s="155">
        <f t="shared" si="52"/>
        <v>88680</v>
      </c>
      <c r="AM88" s="46">
        <v>11</v>
      </c>
    </row>
    <row r="89" spans="1:39" x14ac:dyDescent="0.25">
      <c r="A89" s="23" t="s">
        <v>4</v>
      </c>
      <c r="B89" s="130" t="s">
        <v>145</v>
      </c>
      <c r="C89" s="137">
        <v>3.26</v>
      </c>
      <c r="D89" s="86">
        <f t="shared" si="35"/>
        <v>3.26</v>
      </c>
      <c r="E89" s="87">
        <f t="shared" si="57"/>
        <v>0.15060240963855423</v>
      </c>
      <c r="F89" s="87">
        <f t="shared" si="36"/>
        <v>3.4106024096385541</v>
      </c>
      <c r="G89" s="87">
        <f t="shared" si="58"/>
        <v>1.6448795180722893</v>
      </c>
      <c r="H89" s="88">
        <f t="shared" si="59"/>
        <v>0.27018072289156625</v>
      </c>
      <c r="I89" s="89">
        <f t="shared" si="60"/>
        <v>0.15060240963855423</v>
      </c>
      <c r="J89" s="88">
        <f t="shared" si="37"/>
        <v>2.0656626506024098</v>
      </c>
      <c r="K89" s="85">
        <f t="shared" si="38"/>
        <v>1.3449397590361443</v>
      </c>
      <c r="L89" s="90">
        <f t="shared" si="61"/>
        <v>0.81325301204819278</v>
      </c>
      <c r="M89" s="88">
        <f t="shared" si="53"/>
        <v>2.7283132530120482</v>
      </c>
      <c r="N89" s="85">
        <f t="shared" si="39"/>
        <v>0.68228915662650591</v>
      </c>
      <c r="O89" s="91">
        <f>'Input Model'!R$10</f>
        <v>166</v>
      </c>
      <c r="P89" s="92">
        <f t="shared" si="62"/>
        <v>541.16</v>
      </c>
      <c r="Q89" s="92">
        <f>'Input Model'!R$19</f>
        <v>25</v>
      </c>
      <c r="R89" s="92">
        <f t="shared" si="40"/>
        <v>566.16</v>
      </c>
      <c r="S89" s="92">
        <f>'Input Model'!R$36</f>
        <v>273.05</v>
      </c>
      <c r="T89" s="92">
        <f>'Input Model'!R$44</f>
        <v>44.85</v>
      </c>
      <c r="U89" s="93">
        <f>'Input Model'!R$55</f>
        <v>25</v>
      </c>
      <c r="V89" s="96">
        <f t="shared" si="41"/>
        <v>342.90000000000003</v>
      </c>
      <c r="W89" s="94">
        <f t="shared" si="42"/>
        <v>223.25999999999993</v>
      </c>
      <c r="X89" s="93">
        <f>'Input Model'!R$64</f>
        <v>135</v>
      </c>
      <c r="Y89" s="92">
        <f t="shared" si="54"/>
        <v>452.90000000000003</v>
      </c>
      <c r="Z89" s="94">
        <f t="shared" si="55"/>
        <v>113.25999999999993</v>
      </c>
      <c r="AA89" s="95">
        <f>'Input Model'!R$4</f>
        <v>750</v>
      </c>
      <c r="AB89" s="321">
        <f t="shared" si="43"/>
        <v>405870</v>
      </c>
      <c r="AC89" s="96">
        <f t="shared" si="44"/>
        <v>18750</v>
      </c>
      <c r="AD89" s="96">
        <f t="shared" si="45"/>
        <v>424620</v>
      </c>
      <c r="AE89" s="96">
        <f t="shared" si="46"/>
        <v>204787.5</v>
      </c>
      <c r="AF89" s="96">
        <f t="shared" si="47"/>
        <v>33637.5</v>
      </c>
      <c r="AG89" s="97">
        <f t="shared" si="48"/>
        <v>18750</v>
      </c>
      <c r="AH89" s="96">
        <f t="shared" si="49"/>
        <v>257175</v>
      </c>
      <c r="AI89" s="94">
        <f t="shared" si="50"/>
        <v>167445</v>
      </c>
      <c r="AJ89" s="99">
        <f t="shared" si="51"/>
        <v>101250</v>
      </c>
      <c r="AK89" s="412">
        <f t="shared" si="56"/>
        <v>339675</v>
      </c>
      <c r="AL89" s="100">
        <f t="shared" si="52"/>
        <v>84945</v>
      </c>
      <c r="AM89" s="46">
        <v>12</v>
      </c>
    </row>
    <row r="90" spans="1:39" x14ac:dyDescent="0.25">
      <c r="A90" s="24">
        <v>2007</v>
      </c>
      <c r="B90" s="143" t="s">
        <v>112</v>
      </c>
      <c r="C90" s="414">
        <v>3.23</v>
      </c>
      <c r="D90" s="193">
        <f t="shared" si="35"/>
        <v>3.23</v>
      </c>
      <c r="E90" s="73">
        <f t="shared" si="57"/>
        <v>0.14619883040935672</v>
      </c>
      <c r="F90" s="73">
        <f t="shared" si="36"/>
        <v>3.3761988304093569</v>
      </c>
      <c r="G90" s="73">
        <f t="shared" si="58"/>
        <v>1.736842105263158</v>
      </c>
      <c r="H90" s="74">
        <f t="shared" si="59"/>
        <v>0.24421052631578946</v>
      </c>
      <c r="I90" s="75">
        <f t="shared" si="60"/>
        <v>0.14619883040935672</v>
      </c>
      <c r="J90" s="74">
        <f t="shared" si="37"/>
        <v>2.1272514619883043</v>
      </c>
      <c r="K90" s="71">
        <f t="shared" si="38"/>
        <v>1.2489473684210526</v>
      </c>
      <c r="L90" s="76">
        <f t="shared" si="61"/>
        <v>0.86549707602339176</v>
      </c>
      <c r="M90" s="74">
        <f t="shared" si="53"/>
        <v>2.8465497076023389</v>
      </c>
      <c r="N90" s="71">
        <f t="shared" si="39"/>
        <v>0.52964912280701792</v>
      </c>
      <c r="O90" s="415">
        <f>'Input Model'!Q$10</f>
        <v>171</v>
      </c>
      <c r="P90" s="77">
        <f t="shared" si="62"/>
        <v>552.33000000000004</v>
      </c>
      <c r="Q90" s="77">
        <f>'Input Model'!Q$19</f>
        <v>25</v>
      </c>
      <c r="R90" s="77">
        <f t="shared" si="40"/>
        <v>577.33000000000004</v>
      </c>
      <c r="S90" s="77">
        <f>'Input Model'!Q$36</f>
        <v>297</v>
      </c>
      <c r="T90" s="77">
        <f>'Input Model'!Q$44</f>
        <v>41.76</v>
      </c>
      <c r="U90" s="78">
        <f>'Input Model'!Q$55</f>
        <v>25</v>
      </c>
      <c r="V90" s="77">
        <f t="shared" si="41"/>
        <v>363.76</v>
      </c>
      <c r="W90" s="79">
        <f t="shared" si="42"/>
        <v>213.57000000000005</v>
      </c>
      <c r="X90" s="78">
        <f>'Input Model'!Q$64</f>
        <v>148</v>
      </c>
      <c r="Y90" s="77">
        <f t="shared" si="54"/>
        <v>486.76</v>
      </c>
      <c r="Z90" s="79">
        <f t="shared" si="55"/>
        <v>90.57000000000005</v>
      </c>
      <c r="AA90" s="416">
        <f>'Input Model'!Q$4</f>
        <v>750</v>
      </c>
      <c r="AB90" s="320">
        <f t="shared" si="43"/>
        <v>414247.50000000006</v>
      </c>
      <c r="AC90" s="81">
        <f t="shared" si="44"/>
        <v>18750</v>
      </c>
      <c r="AD90" s="81">
        <f t="shared" si="45"/>
        <v>432997.50000000006</v>
      </c>
      <c r="AE90" s="81">
        <f t="shared" si="46"/>
        <v>222750</v>
      </c>
      <c r="AF90" s="81">
        <f t="shared" si="47"/>
        <v>31320</v>
      </c>
      <c r="AG90" s="82">
        <f t="shared" si="48"/>
        <v>18750</v>
      </c>
      <c r="AH90" s="81">
        <f t="shared" si="49"/>
        <v>272820</v>
      </c>
      <c r="AI90" s="79">
        <f t="shared" si="50"/>
        <v>160177.50000000006</v>
      </c>
      <c r="AJ90" s="84">
        <f t="shared" si="51"/>
        <v>111000</v>
      </c>
      <c r="AK90" s="141">
        <f t="shared" si="56"/>
        <v>365070</v>
      </c>
      <c r="AL90" s="155">
        <f t="shared" si="52"/>
        <v>67927.500000000058</v>
      </c>
      <c r="AM90" s="46">
        <v>1</v>
      </c>
    </row>
    <row r="91" spans="1:39" x14ac:dyDescent="0.25">
      <c r="A91" s="22" t="s">
        <v>4</v>
      </c>
      <c r="B91" s="37" t="s">
        <v>17</v>
      </c>
      <c r="C91" s="136">
        <v>3.25</v>
      </c>
      <c r="D91" s="72">
        <f t="shared" si="35"/>
        <v>3.25</v>
      </c>
      <c r="E91" s="73">
        <f t="shared" si="57"/>
        <v>0.14619883040935672</v>
      </c>
      <c r="F91" s="73">
        <f t="shared" si="36"/>
        <v>3.3961988304093569</v>
      </c>
      <c r="G91" s="73">
        <f t="shared" si="58"/>
        <v>1.736842105263158</v>
      </c>
      <c r="H91" s="74">
        <f t="shared" si="59"/>
        <v>0.24421052631578946</v>
      </c>
      <c r="I91" s="75">
        <f t="shared" si="60"/>
        <v>0.14619883040935672</v>
      </c>
      <c r="J91" s="74">
        <f t="shared" si="37"/>
        <v>2.1272514619883043</v>
      </c>
      <c r="K91" s="71">
        <f t="shared" si="38"/>
        <v>1.2689473684210526</v>
      </c>
      <c r="L91" s="76">
        <f t="shared" si="61"/>
        <v>0.86549707602339176</v>
      </c>
      <c r="M91" s="74">
        <f t="shared" si="53"/>
        <v>2.8465497076023389</v>
      </c>
      <c r="N91" s="71">
        <f t="shared" si="39"/>
        <v>0.54964912280701794</v>
      </c>
      <c r="O91" s="123">
        <f>'Input Model'!Q$10</f>
        <v>171</v>
      </c>
      <c r="P91" s="77">
        <f t="shared" si="62"/>
        <v>555.75</v>
      </c>
      <c r="Q91" s="77">
        <f>'Input Model'!Q$19</f>
        <v>25</v>
      </c>
      <c r="R91" s="77">
        <f t="shared" si="40"/>
        <v>580.75</v>
      </c>
      <c r="S91" s="77">
        <f>'Input Model'!Q$36</f>
        <v>297</v>
      </c>
      <c r="T91" s="77">
        <f>'Input Model'!Q$44</f>
        <v>41.76</v>
      </c>
      <c r="U91" s="78">
        <f>'Input Model'!Q$55</f>
        <v>25</v>
      </c>
      <c r="V91" s="77">
        <f t="shared" si="41"/>
        <v>363.76</v>
      </c>
      <c r="W91" s="79">
        <f t="shared" si="42"/>
        <v>216.99</v>
      </c>
      <c r="X91" s="78">
        <f>'Input Model'!Q$64</f>
        <v>148</v>
      </c>
      <c r="Y91" s="77">
        <f t="shared" si="54"/>
        <v>486.76</v>
      </c>
      <c r="Z91" s="79">
        <f t="shared" si="55"/>
        <v>93.990000000000009</v>
      </c>
      <c r="AA91" s="80">
        <f>'Input Model'!Q$4</f>
        <v>750</v>
      </c>
      <c r="AB91" s="320">
        <f t="shared" si="43"/>
        <v>416812.5</v>
      </c>
      <c r="AC91" s="81">
        <f t="shared" si="44"/>
        <v>18750</v>
      </c>
      <c r="AD91" s="81">
        <f t="shared" si="45"/>
        <v>435562.5</v>
      </c>
      <c r="AE91" s="81">
        <f t="shared" si="46"/>
        <v>222750</v>
      </c>
      <c r="AF91" s="81">
        <f t="shared" si="47"/>
        <v>31320</v>
      </c>
      <c r="AG91" s="82">
        <f t="shared" si="48"/>
        <v>18750</v>
      </c>
      <c r="AH91" s="81">
        <f t="shared" si="49"/>
        <v>272820</v>
      </c>
      <c r="AI91" s="79">
        <f t="shared" si="50"/>
        <v>162742.5</v>
      </c>
      <c r="AJ91" s="84">
        <f t="shared" si="51"/>
        <v>111000</v>
      </c>
      <c r="AK91" s="141">
        <f t="shared" si="56"/>
        <v>365070</v>
      </c>
      <c r="AL91" s="155">
        <f t="shared" si="52"/>
        <v>70492.5</v>
      </c>
      <c r="AM91" s="46">
        <v>2</v>
      </c>
    </row>
    <row r="92" spans="1:39" x14ac:dyDescent="0.25">
      <c r="A92" s="22" t="s">
        <v>4</v>
      </c>
      <c r="B92" s="37" t="s">
        <v>18</v>
      </c>
      <c r="C92" s="136">
        <v>3.43</v>
      </c>
      <c r="D92" s="72">
        <f t="shared" si="35"/>
        <v>3.43</v>
      </c>
      <c r="E92" s="73">
        <f t="shared" si="57"/>
        <v>0.14619883040935672</v>
      </c>
      <c r="F92" s="73">
        <f t="shared" si="36"/>
        <v>3.576198830409357</v>
      </c>
      <c r="G92" s="73">
        <f t="shared" si="58"/>
        <v>1.736842105263158</v>
      </c>
      <c r="H92" s="74">
        <f t="shared" si="59"/>
        <v>0.24421052631578946</v>
      </c>
      <c r="I92" s="75">
        <f t="shared" si="60"/>
        <v>0.14619883040935672</v>
      </c>
      <c r="J92" s="74">
        <f t="shared" si="37"/>
        <v>2.1272514619883043</v>
      </c>
      <c r="K92" s="71">
        <f t="shared" si="38"/>
        <v>1.4489473684210528</v>
      </c>
      <c r="L92" s="76">
        <f t="shared" si="61"/>
        <v>0.86549707602339176</v>
      </c>
      <c r="M92" s="74">
        <f t="shared" si="53"/>
        <v>2.8465497076023389</v>
      </c>
      <c r="N92" s="71">
        <f t="shared" si="39"/>
        <v>0.7296491228070181</v>
      </c>
      <c r="O92" s="123">
        <f>'Input Model'!Q$10</f>
        <v>171</v>
      </c>
      <c r="P92" s="77">
        <f t="shared" si="62"/>
        <v>586.53</v>
      </c>
      <c r="Q92" s="77">
        <f>'Input Model'!Q$19</f>
        <v>25</v>
      </c>
      <c r="R92" s="77">
        <f t="shared" si="40"/>
        <v>611.53</v>
      </c>
      <c r="S92" s="77">
        <f>'Input Model'!Q$36</f>
        <v>297</v>
      </c>
      <c r="T92" s="77">
        <f>'Input Model'!Q$44</f>
        <v>41.76</v>
      </c>
      <c r="U92" s="78">
        <f>'Input Model'!Q$55</f>
        <v>25</v>
      </c>
      <c r="V92" s="77">
        <f t="shared" si="41"/>
        <v>363.76</v>
      </c>
      <c r="W92" s="79">
        <f t="shared" si="42"/>
        <v>247.76999999999998</v>
      </c>
      <c r="X92" s="78">
        <f>'Input Model'!Q$64</f>
        <v>148</v>
      </c>
      <c r="Y92" s="77">
        <f t="shared" si="54"/>
        <v>486.76</v>
      </c>
      <c r="Z92" s="79">
        <f t="shared" si="55"/>
        <v>124.76999999999998</v>
      </c>
      <c r="AA92" s="80">
        <f>'Input Model'!Q$4</f>
        <v>750</v>
      </c>
      <c r="AB92" s="320">
        <f t="shared" si="43"/>
        <v>439897.5</v>
      </c>
      <c r="AC92" s="81">
        <f t="shared" si="44"/>
        <v>18750</v>
      </c>
      <c r="AD92" s="81">
        <f t="shared" si="45"/>
        <v>458647.5</v>
      </c>
      <c r="AE92" s="81">
        <f t="shared" si="46"/>
        <v>222750</v>
      </c>
      <c r="AF92" s="81">
        <f t="shared" si="47"/>
        <v>31320</v>
      </c>
      <c r="AG92" s="82">
        <f t="shared" si="48"/>
        <v>18750</v>
      </c>
      <c r="AH92" s="81">
        <f t="shared" si="49"/>
        <v>272820</v>
      </c>
      <c r="AI92" s="79">
        <f t="shared" si="50"/>
        <v>185827.5</v>
      </c>
      <c r="AJ92" s="84">
        <f t="shared" si="51"/>
        <v>111000</v>
      </c>
      <c r="AK92" s="141">
        <f t="shared" si="56"/>
        <v>365070</v>
      </c>
      <c r="AL92" s="155">
        <f t="shared" si="52"/>
        <v>93577.5</v>
      </c>
      <c r="AM92" s="46">
        <v>3</v>
      </c>
    </row>
    <row r="93" spans="1:39" x14ac:dyDescent="0.25">
      <c r="A93" s="22" t="s">
        <v>4</v>
      </c>
      <c r="B93" s="37" t="s">
        <v>19</v>
      </c>
      <c r="C93" s="136">
        <v>3.74</v>
      </c>
      <c r="D93" s="72">
        <f t="shared" si="35"/>
        <v>3.74</v>
      </c>
      <c r="E93" s="73">
        <f t="shared" si="57"/>
        <v>0.14619883040935672</v>
      </c>
      <c r="F93" s="73">
        <f t="shared" si="36"/>
        <v>3.8861988304093571</v>
      </c>
      <c r="G93" s="73">
        <f t="shared" si="58"/>
        <v>1.736842105263158</v>
      </c>
      <c r="H93" s="74">
        <f t="shared" si="59"/>
        <v>0.24421052631578946</v>
      </c>
      <c r="I93" s="75">
        <f t="shared" si="60"/>
        <v>0.14619883040935672</v>
      </c>
      <c r="J93" s="74">
        <f t="shared" si="37"/>
        <v>2.1272514619883043</v>
      </c>
      <c r="K93" s="71">
        <f t="shared" si="38"/>
        <v>1.7589473684210528</v>
      </c>
      <c r="L93" s="76">
        <f t="shared" si="61"/>
        <v>0.86549707602339176</v>
      </c>
      <c r="M93" s="74">
        <f t="shared" si="53"/>
        <v>2.8465497076023389</v>
      </c>
      <c r="N93" s="71">
        <f t="shared" si="39"/>
        <v>1.0396491228070182</v>
      </c>
      <c r="O93" s="123">
        <f>'Input Model'!Q$10</f>
        <v>171</v>
      </c>
      <c r="P93" s="77">
        <f t="shared" si="62"/>
        <v>639.54000000000008</v>
      </c>
      <c r="Q93" s="77">
        <f>'Input Model'!Q$19</f>
        <v>25</v>
      </c>
      <c r="R93" s="77">
        <f t="shared" si="40"/>
        <v>664.54000000000008</v>
      </c>
      <c r="S93" s="77">
        <f>'Input Model'!Q$36</f>
        <v>297</v>
      </c>
      <c r="T93" s="77">
        <f>'Input Model'!Q$44</f>
        <v>41.76</v>
      </c>
      <c r="U93" s="78">
        <f>'Input Model'!Q$55</f>
        <v>25</v>
      </c>
      <c r="V93" s="77">
        <f t="shared" si="41"/>
        <v>363.76</v>
      </c>
      <c r="W93" s="79">
        <f t="shared" si="42"/>
        <v>300.78000000000009</v>
      </c>
      <c r="X93" s="78">
        <f>'Input Model'!Q$64</f>
        <v>148</v>
      </c>
      <c r="Y93" s="77">
        <f t="shared" si="54"/>
        <v>486.76</v>
      </c>
      <c r="Z93" s="79">
        <f t="shared" si="55"/>
        <v>177.78000000000009</v>
      </c>
      <c r="AA93" s="80">
        <f>'Input Model'!Q$4</f>
        <v>750</v>
      </c>
      <c r="AB93" s="320">
        <f t="shared" si="43"/>
        <v>479655.00000000006</v>
      </c>
      <c r="AC93" s="81">
        <f t="shared" si="44"/>
        <v>18750</v>
      </c>
      <c r="AD93" s="81">
        <f t="shared" si="45"/>
        <v>498405.00000000006</v>
      </c>
      <c r="AE93" s="81">
        <f t="shared" si="46"/>
        <v>222750</v>
      </c>
      <c r="AF93" s="81">
        <f t="shared" si="47"/>
        <v>31320</v>
      </c>
      <c r="AG93" s="82">
        <f t="shared" si="48"/>
        <v>18750</v>
      </c>
      <c r="AH93" s="81">
        <f t="shared" si="49"/>
        <v>272820</v>
      </c>
      <c r="AI93" s="79">
        <f t="shared" si="50"/>
        <v>225585.00000000006</v>
      </c>
      <c r="AJ93" s="84">
        <f t="shared" si="51"/>
        <v>111000</v>
      </c>
      <c r="AK93" s="141">
        <f t="shared" si="56"/>
        <v>365070</v>
      </c>
      <c r="AL93" s="155">
        <f t="shared" si="52"/>
        <v>133335.00000000006</v>
      </c>
      <c r="AM93" s="46">
        <v>4</v>
      </c>
    </row>
    <row r="94" spans="1:39" x14ac:dyDescent="0.25">
      <c r="A94" s="22" t="s">
        <v>4</v>
      </c>
      <c r="B94" s="145" t="s">
        <v>146</v>
      </c>
      <c r="C94" s="136">
        <v>3.96</v>
      </c>
      <c r="D94" s="72">
        <f t="shared" si="35"/>
        <v>3.96</v>
      </c>
      <c r="E94" s="73">
        <f t="shared" si="57"/>
        <v>0.14619883040935672</v>
      </c>
      <c r="F94" s="73">
        <f t="shared" si="36"/>
        <v>4.1061988304093564</v>
      </c>
      <c r="G94" s="73">
        <f t="shared" si="58"/>
        <v>1.736842105263158</v>
      </c>
      <c r="H94" s="74">
        <f t="shared" si="59"/>
        <v>0.24421052631578946</v>
      </c>
      <c r="I94" s="75">
        <f t="shared" si="60"/>
        <v>0.14619883040935672</v>
      </c>
      <c r="J94" s="74">
        <f t="shared" si="37"/>
        <v>2.1272514619883043</v>
      </c>
      <c r="K94" s="71">
        <f t="shared" si="38"/>
        <v>1.9789473684210521</v>
      </c>
      <c r="L94" s="76">
        <f t="shared" si="61"/>
        <v>0.86549707602339176</v>
      </c>
      <c r="M94" s="74">
        <f t="shared" si="53"/>
        <v>2.8465497076023389</v>
      </c>
      <c r="N94" s="71">
        <f t="shared" si="39"/>
        <v>1.2596491228070175</v>
      </c>
      <c r="O94" s="123">
        <f>'Input Model'!Q$10</f>
        <v>171</v>
      </c>
      <c r="P94" s="77">
        <f t="shared" si="62"/>
        <v>677.16</v>
      </c>
      <c r="Q94" s="77">
        <f>'Input Model'!Q$19</f>
        <v>25</v>
      </c>
      <c r="R94" s="77">
        <f t="shared" si="40"/>
        <v>702.16</v>
      </c>
      <c r="S94" s="77">
        <f>'Input Model'!Q$36</f>
        <v>297</v>
      </c>
      <c r="T94" s="77">
        <f>'Input Model'!Q$44</f>
        <v>41.76</v>
      </c>
      <c r="U94" s="78">
        <f>'Input Model'!Q$55</f>
        <v>25</v>
      </c>
      <c r="V94" s="77">
        <f t="shared" si="41"/>
        <v>363.76</v>
      </c>
      <c r="W94" s="79">
        <f t="shared" si="42"/>
        <v>338.4</v>
      </c>
      <c r="X94" s="78">
        <f>'Input Model'!Q$64</f>
        <v>148</v>
      </c>
      <c r="Y94" s="77">
        <f t="shared" si="54"/>
        <v>486.76</v>
      </c>
      <c r="Z94" s="79">
        <f t="shared" si="55"/>
        <v>215.39999999999998</v>
      </c>
      <c r="AA94" s="80">
        <f>'Input Model'!Q$4</f>
        <v>750</v>
      </c>
      <c r="AB94" s="320">
        <f t="shared" si="43"/>
        <v>507870</v>
      </c>
      <c r="AC94" s="81">
        <f t="shared" si="44"/>
        <v>18750</v>
      </c>
      <c r="AD94" s="81">
        <f t="shared" si="45"/>
        <v>526620</v>
      </c>
      <c r="AE94" s="81">
        <f t="shared" si="46"/>
        <v>222750</v>
      </c>
      <c r="AF94" s="81">
        <f t="shared" si="47"/>
        <v>31320</v>
      </c>
      <c r="AG94" s="82">
        <f t="shared" si="48"/>
        <v>18750</v>
      </c>
      <c r="AH94" s="81">
        <f t="shared" si="49"/>
        <v>272820</v>
      </c>
      <c r="AI94" s="79">
        <f t="shared" si="50"/>
        <v>253800</v>
      </c>
      <c r="AJ94" s="84">
        <f t="shared" si="51"/>
        <v>111000</v>
      </c>
      <c r="AK94" s="141">
        <f t="shared" si="56"/>
        <v>365070</v>
      </c>
      <c r="AL94" s="155">
        <f t="shared" si="52"/>
        <v>161550</v>
      </c>
      <c r="AM94" s="46">
        <v>5</v>
      </c>
    </row>
    <row r="95" spans="1:39" x14ac:dyDescent="0.25">
      <c r="A95" s="22" t="s">
        <v>4</v>
      </c>
      <c r="B95" s="37" t="s">
        <v>20</v>
      </c>
      <c r="C95" s="136">
        <v>4.5</v>
      </c>
      <c r="D95" s="72">
        <f t="shared" si="35"/>
        <v>4.5</v>
      </c>
      <c r="E95" s="73">
        <f t="shared" si="57"/>
        <v>0.14619883040935672</v>
      </c>
      <c r="F95" s="73">
        <f t="shared" si="36"/>
        <v>4.6461988304093564</v>
      </c>
      <c r="G95" s="73">
        <f t="shared" si="58"/>
        <v>1.736842105263158</v>
      </c>
      <c r="H95" s="74">
        <f t="shared" si="59"/>
        <v>0.24421052631578946</v>
      </c>
      <c r="I95" s="75">
        <f t="shared" si="60"/>
        <v>0.14619883040935672</v>
      </c>
      <c r="J95" s="74">
        <f t="shared" si="37"/>
        <v>2.1272514619883043</v>
      </c>
      <c r="K95" s="71">
        <f t="shared" si="38"/>
        <v>2.5189473684210522</v>
      </c>
      <c r="L95" s="76">
        <f t="shared" si="61"/>
        <v>0.86549707602339176</v>
      </c>
      <c r="M95" s="74">
        <f t="shared" si="53"/>
        <v>2.8465497076023389</v>
      </c>
      <c r="N95" s="71">
        <f t="shared" si="39"/>
        <v>1.7996491228070175</v>
      </c>
      <c r="O95" s="123">
        <f>'Input Model'!Q$10</f>
        <v>171</v>
      </c>
      <c r="P95" s="77">
        <f t="shared" si="62"/>
        <v>769.5</v>
      </c>
      <c r="Q95" s="77">
        <f>'Input Model'!Q$19</f>
        <v>25</v>
      </c>
      <c r="R95" s="77">
        <f t="shared" si="40"/>
        <v>794.5</v>
      </c>
      <c r="S95" s="77">
        <f>'Input Model'!Q$36</f>
        <v>297</v>
      </c>
      <c r="T95" s="77">
        <f>'Input Model'!Q$44</f>
        <v>41.76</v>
      </c>
      <c r="U95" s="78">
        <f>'Input Model'!Q$55</f>
        <v>25</v>
      </c>
      <c r="V95" s="77">
        <f t="shared" si="41"/>
        <v>363.76</v>
      </c>
      <c r="W95" s="79">
        <f t="shared" si="42"/>
        <v>430.74</v>
      </c>
      <c r="X95" s="78">
        <f>'Input Model'!Q$64</f>
        <v>148</v>
      </c>
      <c r="Y95" s="77">
        <f t="shared" si="54"/>
        <v>486.76</v>
      </c>
      <c r="Z95" s="79">
        <f t="shared" si="55"/>
        <v>307.74</v>
      </c>
      <c r="AA95" s="80">
        <f>'Input Model'!Q$4</f>
        <v>750</v>
      </c>
      <c r="AB95" s="320">
        <f t="shared" si="43"/>
        <v>577125</v>
      </c>
      <c r="AC95" s="81">
        <f t="shared" si="44"/>
        <v>18750</v>
      </c>
      <c r="AD95" s="81">
        <f t="shared" si="45"/>
        <v>595875</v>
      </c>
      <c r="AE95" s="81">
        <f t="shared" si="46"/>
        <v>222750</v>
      </c>
      <c r="AF95" s="81">
        <f t="shared" si="47"/>
        <v>31320</v>
      </c>
      <c r="AG95" s="82">
        <f t="shared" si="48"/>
        <v>18750</v>
      </c>
      <c r="AH95" s="81">
        <f t="shared" si="49"/>
        <v>272820</v>
      </c>
      <c r="AI95" s="79">
        <f t="shared" si="50"/>
        <v>323055</v>
      </c>
      <c r="AJ95" s="84">
        <f t="shared" si="51"/>
        <v>111000</v>
      </c>
      <c r="AK95" s="141">
        <f t="shared" si="56"/>
        <v>365070</v>
      </c>
      <c r="AL95" s="155">
        <f t="shared" si="52"/>
        <v>230805</v>
      </c>
      <c r="AM95" s="46">
        <v>6</v>
      </c>
    </row>
    <row r="96" spans="1:39" x14ac:dyDescent="0.25">
      <c r="A96" s="22" t="s">
        <v>4</v>
      </c>
      <c r="B96" s="37" t="s">
        <v>11</v>
      </c>
      <c r="C96" s="136">
        <v>4.6100000000000003</v>
      </c>
      <c r="D96" s="72">
        <f t="shared" si="35"/>
        <v>4.6100000000000003</v>
      </c>
      <c r="E96" s="73">
        <f t="shared" si="57"/>
        <v>0.14619883040935672</v>
      </c>
      <c r="F96" s="73">
        <f t="shared" si="36"/>
        <v>4.7561988304093568</v>
      </c>
      <c r="G96" s="73">
        <f t="shared" si="58"/>
        <v>1.736842105263158</v>
      </c>
      <c r="H96" s="74">
        <f t="shared" si="59"/>
        <v>0.24421052631578946</v>
      </c>
      <c r="I96" s="75">
        <f t="shared" si="60"/>
        <v>0.14619883040935672</v>
      </c>
      <c r="J96" s="74">
        <f t="shared" si="37"/>
        <v>2.1272514619883043</v>
      </c>
      <c r="K96" s="71">
        <f t="shared" si="38"/>
        <v>2.6289473684210525</v>
      </c>
      <c r="L96" s="76">
        <f t="shared" si="61"/>
        <v>0.86549707602339176</v>
      </c>
      <c r="M96" s="74">
        <f t="shared" si="53"/>
        <v>2.8465497076023389</v>
      </c>
      <c r="N96" s="71">
        <f t="shared" si="39"/>
        <v>1.9096491228070178</v>
      </c>
      <c r="O96" s="123">
        <f>'Input Model'!Q$10</f>
        <v>171</v>
      </c>
      <c r="P96" s="77">
        <f t="shared" si="62"/>
        <v>788.31000000000006</v>
      </c>
      <c r="Q96" s="77">
        <f>'Input Model'!Q$19</f>
        <v>25</v>
      </c>
      <c r="R96" s="77">
        <f t="shared" si="40"/>
        <v>813.31000000000006</v>
      </c>
      <c r="S96" s="77">
        <f>'Input Model'!Q$36</f>
        <v>297</v>
      </c>
      <c r="T96" s="77">
        <f>'Input Model'!Q$44</f>
        <v>41.76</v>
      </c>
      <c r="U96" s="78">
        <f>'Input Model'!Q$55</f>
        <v>25</v>
      </c>
      <c r="V96" s="77">
        <f t="shared" si="41"/>
        <v>363.76</v>
      </c>
      <c r="W96" s="79">
        <f t="shared" si="42"/>
        <v>449.55000000000007</v>
      </c>
      <c r="X96" s="78">
        <f>'Input Model'!Q$64</f>
        <v>148</v>
      </c>
      <c r="Y96" s="77">
        <f t="shared" si="54"/>
        <v>486.76</v>
      </c>
      <c r="Z96" s="79">
        <f t="shared" si="55"/>
        <v>326.55000000000007</v>
      </c>
      <c r="AA96" s="80">
        <f>'Input Model'!Q$4</f>
        <v>750</v>
      </c>
      <c r="AB96" s="320">
        <f t="shared" si="43"/>
        <v>591232.5</v>
      </c>
      <c r="AC96" s="81">
        <f t="shared" si="44"/>
        <v>18750</v>
      </c>
      <c r="AD96" s="81">
        <f t="shared" si="45"/>
        <v>609982.5</v>
      </c>
      <c r="AE96" s="81">
        <f t="shared" si="46"/>
        <v>222750</v>
      </c>
      <c r="AF96" s="81">
        <f t="shared" si="47"/>
        <v>31320</v>
      </c>
      <c r="AG96" s="82">
        <f t="shared" si="48"/>
        <v>18750</v>
      </c>
      <c r="AH96" s="81">
        <f t="shared" si="49"/>
        <v>272820</v>
      </c>
      <c r="AI96" s="79">
        <f t="shared" si="50"/>
        <v>337162.5</v>
      </c>
      <c r="AJ96" s="84">
        <f t="shared" si="51"/>
        <v>111000</v>
      </c>
      <c r="AK96" s="141">
        <f t="shared" si="56"/>
        <v>365070</v>
      </c>
      <c r="AL96" s="155">
        <f t="shared" si="52"/>
        <v>244912.5</v>
      </c>
      <c r="AM96" s="46">
        <v>7</v>
      </c>
    </row>
    <row r="97" spans="1:39" x14ac:dyDescent="0.25">
      <c r="A97" s="22" t="s">
        <v>4</v>
      </c>
      <c r="B97" s="37" t="s">
        <v>12</v>
      </c>
      <c r="C97" s="136">
        <v>5.01</v>
      </c>
      <c r="D97" s="72">
        <f t="shared" si="35"/>
        <v>5.01</v>
      </c>
      <c r="E97" s="73">
        <f t="shared" si="57"/>
        <v>0.14619883040935672</v>
      </c>
      <c r="F97" s="73">
        <f t="shared" si="36"/>
        <v>5.1561988304093562</v>
      </c>
      <c r="G97" s="73">
        <f t="shared" si="58"/>
        <v>1.736842105263158</v>
      </c>
      <c r="H97" s="74">
        <f t="shared" si="59"/>
        <v>0.24421052631578946</v>
      </c>
      <c r="I97" s="75">
        <f t="shared" si="60"/>
        <v>0.14619883040935672</v>
      </c>
      <c r="J97" s="74">
        <f t="shared" si="37"/>
        <v>2.1272514619883043</v>
      </c>
      <c r="K97" s="71">
        <f t="shared" si="38"/>
        <v>3.0289473684210519</v>
      </c>
      <c r="L97" s="76">
        <f t="shared" si="61"/>
        <v>0.86549707602339176</v>
      </c>
      <c r="M97" s="74">
        <f t="shared" si="53"/>
        <v>2.8465497076023389</v>
      </c>
      <c r="N97" s="71">
        <f t="shared" si="39"/>
        <v>2.3096491228070173</v>
      </c>
      <c r="O97" s="123">
        <f>'Input Model'!Q$10</f>
        <v>171</v>
      </c>
      <c r="P97" s="77">
        <f t="shared" si="62"/>
        <v>856.70999999999992</v>
      </c>
      <c r="Q97" s="77">
        <f>'Input Model'!Q$19</f>
        <v>25</v>
      </c>
      <c r="R97" s="77">
        <f t="shared" si="40"/>
        <v>881.70999999999992</v>
      </c>
      <c r="S97" s="77">
        <f>'Input Model'!Q$36</f>
        <v>297</v>
      </c>
      <c r="T97" s="77">
        <f>'Input Model'!Q$44</f>
        <v>41.76</v>
      </c>
      <c r="U97" s="78">
        <f>'Input Model'!Q$55</f>
        <v>25</v>
      </c>
      <c r="V97" s="77">
        <f t="shared" si="41"/>
        <v>363.76</v>
      </c>
      <c r="W97" s="79">
        <f t="shared" si="42"/>
        <v>517.94999999999993</v>
      </c>
      <c r="X97" s="78">
        <f>'Input Model'!Q$64</f>
        <v>148</v>
      </c>
      <c r="Y97" s="77">
        <f t="shared" si="54"/>
        <v>486.76</v>
      </c>
      <c r="Z97" s="79">
        <f t="shared" si="55"/>
        <v>394.94999999999993</v>
      </c>
      <c r="AA97" s="80">
        <f>'Input Model'!Q$4</f>
        <v>750</v>
      </c>
      <c r="AB97" s="320">
        <f t="shared" si="43"/>
        <v>642532.5</v>
      </c>
      <c r="AC97" s="81">
        <f t="shared" si="44"/>
        <v>18750</v>
      </c>
      <c r="AD97" s="81">
        <f t="shared" si="45"/>
        <v>661282.5</v>
      </c>
      <c r="AE97" s="81">
        <f t="shared" si="46"/>
        <v>222750</v>
      </c>
      <c r="AF97" s="81">
        <f t="shared" si="47"/>
        <v>31320</v>
      </c>
      <c r="AG97" s="82">
        <f t="shared" si="48"/>
        <v>18750</v>
      </c>
      <c r="AH97" s="81">
        <f t="shared" si="49"/>
        <v>272820</v>
      </c>
      <c r="AI97" s="79">
        <f t="shared" si="50"/>
        <v>388462.5</v>
      </c>
      <c r="AJ97" s="84">
        <f t="shared" si="51"/>
        <v>111000</v>
      </c>
      <c r="AK97" s="141">
        <f t="shared" si="56"/>
        <v>365070</v>
      </c>
      <c r="AL97" s="155">
        <f t="shared" si="52"/>
        <v>296212.5</v>
      </c>
      <c r="AM97" s="46">
        <v>8</v>
      </c>
    </row>
    <row r="98" spans="1:39" x14ac:dyDescent="0.25">
      <c r="A98" s="413" t="s">
        <v>4</v>
      </c>
      <c r="B98" s="37" t="s">
        <v>13</v>
      </c>
      <c r="C98" s="414">
        <v>5.07</v>
      </c>
      <c r="D98" s="193">
        <f t="shared" si="35"/>
        <v>5.07</v>
      </c>
      <c r="E98" s="73">
        <f t="shared" si="57"/>
        <v>0.14619883040935672</v>
      </c>
      <c r="F98" s="73">
        <f t="shared" si="36"/>
        <v>5.2161988304093567</v>
      </c>
      <c r="G98" s="73">
        <f t="shared" si="58"/>
        <v>1.736842105263158</v>
      </c>
      <c r="H98" s="74">
        <f t="shared" si="59"/>
        <v>0.24421052631578946</v>
      </c>
      <c r="I98" s="75">
        <f t="shared" si="60"/>
        <v>0.14619883040935672</v>
      </c>
      <c r="J98" s="74">
        <f t="shared" si="37"/>
        <v>2.1272514619883043</v>
      </c>
      <c r="K98" s="71">
        <f t="shared" si="38"/>
        <v>3.0889473684210524</v>
      </c>
      <c r="L98" s="76">
        <f t="shared" si="61"/>
        <v>0.86549707602339176</v>
      </c>
      <c r="M98" s="74">
        <f t="shared" si="53"/>
        <v>2.8465497076023389</v>
      </c>
      <c r="N98" s="71">
        <f t="shared" si="39"/>
        <v>2.3696491228070178</v>
      </c>
      <c r="O98" s="415">
        <f>'Input Model'!Q$10</f>
        <v>171</v>
      </c>
      <c r="P98" s="77">
        <f t="shared" si="62"/>
        <v>866.97</v>
      </c>
      <c r="Q98" s="77">
        <f>'Input Model'!Q$19</f>
        <v>25</v>
      </c>
      <c r="R98" s="77">
        <f t="shared" si="40"/>
        <v>891.97</v>
      </c>
      <c r="S98" s="77">
        <f>'Input Model'!Q$36</f>
        <v>297</v>
      </c>
      <c r="T98" s="77">
        <f>'Input Model'!Q$44</f>
        <v>41.76</v>
      </c>
      <c r="U98" s="78">
        <f>'Input Model'!Q$55</f>
        <v>25</v>
      </c>
      <c r="V98" s="77">
        <f t="shared" si="41"/>
        <v>363.76</v>
      </c>
      <c r="W98" s="79">
        <f t="shared" si="42"/>
        <v>528.21</v>
      </c>
      <c r="X98" s="78">
        <f>'Input Model'!Q$64</f>
        <v>148</v>
      </c>
      <c r="Y98" s="77">
        <f t="shared" si="54"/>
        <v>486.76</v>
      </c>
      <c r="Z98" s="79">
        <f t="shared" si="55"/>
        <v>405.21000000000004</v>
      </c>
      <c r="AA98" s="416">
        <f>'Input Model'!Q$4</f>
        <v>750</v>
      </c>
      <c r="AB98" s="320">
        <f t="shared" si="43"/>
        <v>650227.5</v>
      </c>
      <c r="AC98" s="81">
        <f t="shared" si="44"/>
        <v>18750</v>
      </c>
      <c r="AD98" s="81">
        <f t="shared" si="45"/>
        <v>668977.5</v>
      </c>
      <c r="AE98" s="81">
        <f t="shared" si="46"/>
        <v>222750</v>
      </c>
      <c r="AF98" s="81">
        <f t="shared" si="47"/>
        <v>31320</v>
      </c>
      <c r="AG98" s="82">
        <f t="shared" si="48"/>
        <v>18750</v>
      </c>
      <c r="AH98" s="81">
        <f t="shared" si="49"/>
        <v>272820</v>
      </c>
      <c r="AI98" s="79">
        <f t="shared" si="50"/>
        <v>396157.5</v>
      </c>
      <c r="AJ98" s="84">
        <f t="shared" si="51"/>
        <v>111000</v>
      </c>
      <c r="AK98" s="141">
        <f t="shared" si="56"/>
        <v>365070</v>
      </c>
      <c r="AL98" s="155">
        <f t="shared" si="52"/>
        <v>303907.5</v>
      </c>
      <c r="AM98" s="46">
        <v>9</v>
      </c>
    </row>
    <row r="99" spans="1:39" x14ac:dyDescent="0.25">
      <c r="A99" s="413" t="s">
        <v>4</v>
      </c>
      <c r="B99" s="37" t="s">
        <v>14</v>
      </c>
      <c r="C99" s="414">
        <v>5.41</v>
      </c>
      <c r="D99" s="193">
        <f t="shared" si="35"/>
        <v>5.41</v>
      </c>
      <c r="E99" s="73">
        <f t="shared" si="57"/>
        <v>0.14619883040935672</v>
      </c>
      <c r="F99" s="73">
        <f t="shared" si="36"/>
        <v>5.5561988304093566</v>
      </c>
      <c r="G99" s="73">
        <f t="shared" si="58"/>
        <v>1.736842105263158</v>
      </c>
      <c r="H99" s="74">
        <f t="shared" si="59"/>
        <v>0.24421052631578946</v>
      </c>
      <c r="I99" s="75">
        <f t="shared" si="60"/>
        <v>0.14619883040935672</v>
      </c>
      <c r="J99" s="74">
        <f t="shared" si="37"/>
        <v>2.1272514619883043</v>
      </c>
      <c r="K99" s="71">
        <f t="shared" si="38"/>
        <v>3.4289473684210523</v>
      </c>
      <c r="L99" s="76">
        <f t="shared" si="61"/>
        <v>0.86549707602339176</v>
      </c>
      <c r="M99" s="74">
        <f t="shared" si="53"/>
        <v>2.8465497076023389</v>
      </c>
      <c r="N99" s="71">
        <f t="shared" si="39"/>
        <v>2.7096491228070176</v>
      </c>
      <c r="O99" s="415">
        <f>'Input Model'!Q$10</f>
        <v>171</v>
      </c>
      <c r="P99" s="77">
        <f t="shared" si="62"/>
        <v>925.11</v>
      </c>
      <c r="Q99" s="77">
        <f>'Input Model'!Q$19</f>
        <v>25</v>
      </c>
      <c r="R99" s="77">
        <f t="shared" si="40"/>
        <v>950.11</v>
      </c>
      <c r="S99" s="77">
        <f>'Input Model'!Q$36</f>
        <v>297</v>
      </c>
      <c r="T99" s="77">
        <f>'Input Model'!Q$44</f>
        <v>41.76</v>
      </c>
      <c r="U99" s="78">
        <f>'Input Model'!Q$55</f>
        <v>25</v>
      </c>
      <c r="V99" s="77">
        <f t="shared" si="41"/>
        <v>363.76</v>
      </c>
      <c r="W99" s="79">
        <f t="shared" si="42"/>
        <v>586.35</v>
      </c>
      <c r="X99" s="78">
        <f>'Input Model'!Q$64</f>
        <v>148</v>
      </c>
      <c r="Y99" s="77">
        <f t="shared" si="54"/>
        <v>486.76</v>
      </c>
      <c r="Z99" s="79">
        <f t="shared" si="55"/>
        <v>463.35</v>
      </c>
      <c r="AA99" s="416">
        <f>'Input Model'!Q$4</f>
        <v>750</v>
      </c>
      <c r="AB99" s="320">
        <f t="shared" si="43"/>
        <v>693832.5</v>
      </c>
      <c r="AC99" s="81">
        <f t="shared" si="44"/>
        <v>18750</v>
      </c>
      <c r="AD99" s="81">
        <f t="shared" si="45"/>
        <v>712582.5</v>
      </c>
      <c r="AE99" s="81">
        <f t="shared" si="46"/>
        <v>222750</v>
      </c>
      <c r="AF99" s="81">
        <f t="shared" si="47"/>
        <v>31320</v>
      </c>
      <c r="AG99" s="82">
        <f t="shared" si="48"/>
        <v>18750</v>
      </c>
      <c r="AH99" s="81">
        <f t="shared" si="49"/>
        <v>272820</v>
      </c>
      <c r="AI99" s="79">
        <f t="shared" si="50"/>
        <v>439762.5</v>
      </c>
      <c r="AJ99" s="84">
        <f t="shared" si="51"/>
        <v>111000</v>
      </c>
      <c r="AK99" s="141">
        <f t="shared" si="56"/>
        <v>365070</v>
      </c>
      <c r="AL99" s="155">
        <f t="shared" si="52"/>
        <v>347512.5</v>
      </c>
      <c r="AM99" s="46">
        <v>10</v>
      </c>
    </row>
    <row r="100" spans="1:39" x14ac:dyDescent="0.25">
      <c r="A100" s="413" t="s">
        <v>4</v>
      </c>
      <c r="B100" s="37" t="s">
        <v>15</v>
      </c>
      <c r="C100" s="414">
        <v>5.24</v>
      </c>
      <c r="D100" s="193">
        <f t="shared" si="35"/>
        <v>5.24</v>
      </c>
      <c r="E100" s="73">
        <f t="shared" si="57"/>
        <v>0.14619883040935672</v>
      </c>
      <c r="F100" s="73">
        <f t="shared" si="36"/>
        <v>5.3861988304093567</v>
      </c>
      <c r="G100" s="73">
        <f t="shared" si="58"/>
        <v>1.736842105263158</v>
      </c>
      <c r="H100" s="74">
        <f t="shared" si="59"/>
        <v>0.24421052631578946</v>
      </c>
      <c r="I100" s="75">
        <f t="shared" si="60"/>
        <v>0.14619883040935672</v>
      </c>
      <c r="J100" s="74">
        <f t="shared" si="37"/>
        <v>2.1272514619883043</v>
      </c>
      <c r="K100" s="71">
        <f t="shared" si="38"/>
        <v>3.2589473684210524</v>
      </c>
      <c r="L100" s="76">
        <f t="shared" si="61"/>
        <v>0.86549707602339176</v>
      </c>
      <c r="M100" s="74">
        <f t="shared" si="53"/>
        <v>2.8465497076023389</v>
      </c>
      <c r="N100" s="71">
        <f t="shared" si="39"/>
        <v>2.5396491228070177</v>
      </c>
      <c r="O100" s="415">
        <f>'Input Model'!Q$10</f>
        <v>171</v>
      </c>
      <c r="P100" s="77">
        <f t="shared" si="62"/>
        <v>896.04000000000008</v>
      </c>
      <c r="Q100" s="77">
        <f>'Input Model'!Q$19</f>
        <v>25</v>
      </c>
      <c r="R100" s="77">
        <f t="shared" si="40"/>
        <v>921.04000000000008</v>
      </c>
      <c r="S100" s="77">
        <f>'Input Model'!Q$36</f>
        <v>297</v>
      </c>
      <c r="T100" s="77">
        <f>'Input Model'!Q$44</f>
        <v>41.76</v>
      </c>
      <c r="U100" s="78">
        <f>'Input Model'!Q$55</f>
        <v>25</v>
      </c>
      <c r="V100" s="77">
        <f t="shared" si="41"/>
        <v>363.76</v>
      </c>
      <c r="W100" s="79">
        <f t="shared" si="42"/>
        <v>557.28000000000009</v>
      </c>
      <c r="X100" s="78">
        <f>'Input Model'!Q$64</f>
        <v>148</v>
      </c>
      <c r="Y100" s="77">
        <f t="shared" si="54"/>
        <v>486.76</v>
      </c>
      <c r="Z100" s="79">
        <f t="shared" si="55"/>
        <v>434.28000000000009</v>
      </c>
      <c r="AA100" s="416">
        <f>'Input Model'!Q$4</f>
        <v>750</v>
      </c>
      <c r="AB100" s="320">
        <f t="shared" si="43"/>
        <v>672030</v>
      </c>
      <c r="AC100" s="81">
        <f t="shared" si="44"/>
        <v>18750</v>
      </c>
      <c r="AD100" s="81">
        <f t="shared" si="45"/>
        <v>690780</v>
      </c>
      <c r="AE100" s="81">
        <f t="shared" si="46"/>
        <v>222750</v>
      </c>
      <c r="AF100" s="81">
        <f t="shared" si="47"/>
        <v>31320</v>
      </c>
      <c r="AG100" s="82">
        <f t="shared" si="48"/>
        <v>18750</v>
      </c>
      <c r="AH100" s="81">
        <f t="shared" si="49"/>
        <v>272820</v>
      </c>
      <c r="AI100" s="79">
        <f t="shared" si="50"/>
        <v>417960</v>
      </c>
      <c r="AJ100" s="84">
        <f t="shared" si="51"/>
        <v>111000</v>
      </c>
      <c r="AK100" s="141">
        <f t="shared" si="56"/>
        <v>365070</v>
      </c>
      <c r="AL100" s="155">
        <f t="shared" si="52"/>
        <v>325710</v>
      </c>
      <c r="AM100" s="46">
        <v>11</v>
      </c>
    </row>
    <row r="101" spans="1:39" x14ac:dyDescent="0.25">
      <c r="A101" s="23" t="s">
        <v>4</v>
      </c>
      <c r="B101" s="130" t="s">
        <v>147</v>
      </c>
      <c r="C101" s="137">
        <v>5.34</v>
      </c>
      <c r="D101" s="86">
        <f t="shared" si="35"/>
        <v>5.34</v>
      </c>
      <c r="E101" s="87">
        <f t="shared" si="57"/>
        <v>0.14619883040935672</v>
      </c>
      <c r="F101" s="87">
        <f t="shared" si="36"/>
        <v>5.4861988304093563</v>
      </c>
      <c r="G101" s="87">
        <f t="shared" si="58"/>
        <v>1.736842105263158</v>
      </c>
      <c r="H101" s="88">
        <f t="shared" si="59"/>
        <v>0.24421052631578946</v>
      </c>
      <c r="I101" s="89">
        <f t="shared" si="60"/>
        <v>0.14619883040935672</v>
      </c>
      <c r="J101" s="88">
        <f t="shared" si="37"/>
        <v>2.1272514619883043</v>
      </c>
      <c r="K101" s="85">
        <f t="shared" si="38"/>
        <v>3.358947368421052</v>
      </c>
      <c r="L101" s="90">
        <f t="shared" si="61"/>
        <v>0.86549707602339176</v>
      </c>
      <c r="M101" s="88">
        <f t="shared" si="53"/>
        <v>2.8465497076023389</v>
      </c>
      <c r="N101" s="85">
        <f t="shared" si="39"/>
        <v>2.6396491228070174</v>
      </c>
      <c r="O101" s="91">
        <f>'Input Model'!Q$10</f>
        <v>171</v>
      </c>
      <c r="P101" s="92">
        <f t="shared" si="62"/>
        <v>913.14</v>
      </c>
      <c r="Q101" s="92">
        <f>'Input Model'!Q$19</f>
        <v>25</v>
      </c>
      <c r="R101" s="92">
        <f t="shared" si="40"/>
        <v>938.14</v>
      </c>
      <c r="S101" s="92">
        <f>'Input Model'!Q$36</f>
        <v>297</v>
      </c>
      <c r="T101" s="92">
        <f>'Input Model'!Q$44</f>
        <v>41.76</v>
      </c>
      <c r="U101" s="93">
        <f>'Input Model'!Q$55</f>
        <v>25</v>
      </c>
      <c r="V101" s="92">
        <f t="shared" si="41"/>
        <v>363.76</v>
      </c>
      <c r="W101" s="94">
        <f t="shared" si="42"/>
        <v>574.38</v>
      </c>
      <c r="X101" s="93">
        <f>'Input Model'!Q$64</f>
        <v>148</v>
      </c>
      <c r="Y101" s="92">
        <f t="shared" si="54"/>
        <v>486.76</v>
      </c>
      <c r="Z101" s="94">
        <f t="shared" si="55"/>
        <v>451.38</v>
      </c>
      <c r="AA101" s="95">
        <f>'Input Model'!Q$4</f>
        <v>750</v>
      </c>
      <c r="AB101" s="321">
        <f t="shared" si="43"/>
        <v>684855</v>
      </c>
      <c r="AC101" s="96">
        <f t="shared" si="44"/>
        <v>18750</v>
      </c>
      <c r="AD101" s="96">
        <f t="shared" si="45"/>
        <v>703605</v>
      </c>
      <c r="AE101" s="96">
        <f t="shared" si="46"/>
        <v>222750</v>
      </c>
      <c r="AF101" s="96">
        <f t="shared" si="47"/>
        <v>31320</v>
      </c>
      <c r="AG101" s="97">
        <f t="shared" si="48"/>
        <v>18750</v>
      </c>
      <c r="AH101" s="96">
        <f t="shared" si="49"/>
        <v>272820</v>
      </c>
      <c r="AI101" s="94">
        <f t="shared" si="50"/>
        <v>430785</v>
      </c>
      <c r="AJ101" s="99">
        <f t="shared" si="51"/>
        <v>111000</v>
      </c>
      <c r="AK101" s="412">
        <f t="shared" si="56"/>
        <v>365070</v>
      </c>
      <c r="AL101" s="100">
        <f t="shared" si="52"/>
        <v>338535</v>
      </c>
      <c r="AM101" s="46">
        <v>12</v>
      </c>
    </row>
    <row r="102" spans="1:39" x14ac:dyDescent="0.25">
      <c r="A102" s="21">
        <v>2008</v>
      </c>
      <c r="B102" s="143" t="s">
        <v>113</v>
      </c>
      <c r="C102" s="136">
        <v>5.16</v>
      </c>
      <c r="D102" s="72">
        <f t="shared" ref="D102:D133" si="63">C102</f>
        <v>5.16</v>
      </c>
      <c r="E102" s="73">
        <f t="shared" si="57"/>
        <v>0.14619883040935672</v>
      </c>
      <c r="F102" s="73">
        <f t="shared" si="36"/>
        <v>5.3061988304093566</v>
      </c>
      <c r="G102" s="73">
        <f t="shared" si="58"/>
        <v>2.0774269005847952</v>
      </c>
      <c r="H102" s="74">
        <f t="shared" si="59"/>
        <v>0.27877192982456139</v>
      </c>
      <c r="I102" s="75">
        <f t="shared" si="60"/>
        <v>0.14619883040935672</v>
      </c>
      <c r="J102" s="74">
        <f t="shared" si="37"/>
        <v>2.5023976608187133</v>
      </c>
      <c r="K102" s="71">
        <f t="shared" si="38"/>
        <v>2.8038011695906433</v>
      </c>
      <c r="L102" s="76">
        <f t="shared" si="61"/>
        <v>1.0292397660818713</v>
      </c>
      <c r="M102" s="74">
        <f t="shared" si="53"/>
        <v>3.3854385964912277</v>
      </c>
      <c r="N102" s="71">
        <f t="shared" si="39"/>
        <v>1.9207602339181289</v>
      </c>
      <c r="O102" s="123">
        <f>'Input Model'!P$10</f>
        <v>171</v>
      </c>
      <c r="P102" s="77">
        <f t="shared" si="62"/>
        <v>882.36</v>
      </c>
      <c r="Q102" s="77">
        <f>'Input Model'!P$19</f>
        <v>25</v>
      </c>
      <c r="R102" s="77">
        <f t="shared" si="40"/>
        <v>907.36</v>
      </c>
      <c r="S102" s="77">
        <f>'Input Model'!P$36</f>
        <v>355.24</v>
      </c>
      <c r="T102" s="77">
        <f>'Input Model'!P$44</f>
        <v>47.67</v>
      </c>
      <c r="U102" s="78">
        <f>'Input Model'!P$55</f>
        <v>25</v>
      </c>
      <c r="V102" s="77">
        <f t="shared" si="41"/>
        <v>427.91</v>
      </c>
      <c r="W102" s="79">
        <f t="shared" si="42"/>
        <v>479.45</v>
      </c>
      <c r="X102" s="78">
        <f>'Input Model'!P$64</f>
        <v>176</v>
      </c>
      <c r="Y102" s="77">
        <f t="shared" si="54"/>
        <v>578.91000000000008</v>
      </c>
      <c r="Z102" s="79">
        <f t="shared" si="55"/>
        <v>328.44999999999993</v>
      </c>
      <c r="AA102" s="80">
        <f>'Input Model'!P$4</f>
        <v>750</v>
      </c>
      <c r="AB102" s="320">
        <f t="shared" si="43"/>
        <v>661770</v>
      </c>
      <c r="AC102" s="81">
        <f t="shared" si="44"/>
        <v>18750</v>
      </c>
      <c r="AD102" s="81">
        <f t="shared" si="45"/>
        <v>680520</v>
      </c>
      <c r="AE102" s="81">
        <f t="shared" si="46"/>
        <v>266430</v>
      </c>
      <c r="AF102" s="81">
        <f t="shared" si="47"/>
        <v>35752.5</v>
      </c>
      <c r="AG102" s="82">
        <f t="shared" si="48"/>
        <v>18750</v>
      </c>
      <c r="AH102" s="81">
        <f t="shared" si="49"/>
        <v>320932.5</v>
      </c>
      <c r="AI102" s="79">
        <f t="shared" si="50"/>
        <v>359587.5</v>
      </c>
      <c r="AJ102" s="84">
        <f t="shared" si="51"/>
        <v>132000</v>
      </c>
      <c r="AK102" s="141">
        <f t="shared" si="56"/>
        <v>434182.5</v>
      </c>
      <c r="AL102" s="155">
        <f t="shared" si="52"/>
        <v>246337.5</v>
      </c>
      <c r="AM102" s="46">
        <v>1</v>
      </c>
    </row>
    <row r="103" spans="1:39" x14ac:dyDescent="0.25">
      <c r="A103" s="22" t="s">
        <v>4</v>
      </c>
      <c r="B103" s="37" t="s">
        <v>17</v>
      </c>
      <c r="C103" s="136">
        <v>4.4800000000000004</v>
      </c>
      <c r="D103" s="72">
        <f t="shared" si="63"/>
        <v>4.4800000000000004</v>
      </c>
      <c r="E103" s="73">
        <f t="shared" si="57"/>
        <v>0.14619883040935672</v>
      </c>
      <c r="F103" s="73">
        <f t="shared" si="36"/>
        <v>4.6261988304093569</v>
      </c>
      <c r="G103" s="73">
        <f t="shared" si="58"/>
        <v>2.0774269005847952</v>
      </c>
      <c r="H103" s="74">
        <f t="shared" si="59"/>
        <v>0.27877192982456139</v>
      </c>
      <c r="I103" s="75">
        <f t="shared" si="60"/>
        <v>0.14619883040935672</v>
      </c>
      <c r="J103" s="74">
        <f t="shared" si="37"/>
        <v>2.5023976608187133</v>
      </c>
      <c r="K103" s="71">
        <f t="shared" si="38"/>
        <v>2.1238011695906436</v>
      </c>
      <c r="L103" s="76">
        <f t="shared" si="61"/>
        <v>1.0292397660818713</v>
      </c>
      <c r="M103" s="74">
        <f t="shared" si="53"/>
        <v>3.3854385964912277</v>
      </c>
      <c r="N103" s="71">
        <f t="shared" si="39"/>
        <v>1.2407602339181292</v>
      </c>
      <c r="O103" s="123">
        <f>'Input Model'!P$10</f>
        <v>171</v>
      </c>
      <c r="P103" s="77">
        <f t="shared" si="62"/>
        <v>766.08</v>
      </c>
      <c r="Q103" s="77">
        <f>'Input Model'!P$19</f>
        <v>25</v>
      </c>
      <c r="R103" s="77">
        <f t="shared" si="40"/>
        <v>791.08</v>
      </c>
      <c r="S103" s="77">
        <f>'Input Model'!P$36</f>
        <v>355.24</v>
      </c>
      <c r="T103" s="77">
        <f>'Input Model'!P$44</f>
        <v>47.67</v>
      </c>
      <c r="U103" s="78">
        <f>'Input Model'!P$55</f>
        <v>25</v>
      </c>
      <c r="V103" s="77">
        <f t="shared" si="41"/>
        <v>427.91</v>
      </c>
      <c r="W103" s="79">
        <f t="shared" si="42"/>
        <v>363.17</v>
      </c>
      <c r="X103" s="78">
        <f>'Input Model'!P$64</f>
        <v>176</v>
      </c>
      <c r="Y103" s="77">
        <f t="shared" si="54"/>
        <v>578.91000000000008</v>
      </c>
      <c r="Z103" s="79">
        <f t="shared" si="55"/>
        <v>212.16999999999996</v>
      </c>
      <c r="AA103" s="80">
        <f>'Input Model'!P$4</f>
        <v>750</v>
      </c>
      <c r="AB103" s="320">
        <f t="shared" si="43"/>
        <v>574560</v>
      </c>
      <c r="AC103" s="81">
        <f t="shared" si="44"/>
        <v>18750</v>
      </c>
      <c r="AD103" s="81">
        <f t="shared" si="45"/>
        <v>593310</v>
      </c>
      <c r="AE103" s="81">
        <f t="shared" si="46"/>
        <v>266430</v>
      </c>
      <c r="AF103" s="81">
        <f t="shared" si="47"/>
        <v>35752.5</v>
      </c>
      <c r="AG103" s="82">
        <f t="shared" si="48"/>
        <v>18750</v>
      </c>
      <c r="AH103" s="81">
        <f t="shared" si="49"/>
        <v>320932.5</v>
      </c>
      <c r="AI103" s="79">
        <f t="shared" si="50"/>
        <v>272377.5</v>
      </c>
      <c r="AJ103" s="84">
        <f t="shared" si="51"/>
        <v>132000</v>
      </c>
      <c r="AK103" s="141">
        <f t="shared" si="56"/>
        <v>434182.5</v>
      </c>
      <c r="AL103" s="155">
        <f t="shared" si="52"/>
        <v>159127.5</v>
      </c>
      <c r="AM103" s="46">
        <v>2</v>
      </c>
    </row>
    <row r="104" spans="1:39" x14ac:dyDescent="0.25">
      <c r="A104" s="22" t="s">
        <v>4</v>
      </c>
      <c r="B104" s="37" t="s">
        <v>18</v>
      </c>
      <c r="C104" s="136">
        <v>4.3499999999999996</v>
      </c>
      <c r="D104" s="72">
        <f t="shared" si="63"/>
        <v>4.3499999999999996</v>
      </c>
      <c r="E104" s="73">
        <f t="shared" si="57"/>
        <v>0.14619883040935672</v>
      </c>
      <c r="F104" s="73">
        <f t="shared" si="36"/>
        <v>4.4961988304093561</v>
      </c>
      <c r="G104" s="73">
        <f t="shared" si="58"/>
        <v>2.0774269005847952</v>
      </c>
      <c r="H104" s="74">
        <f t="shared" si="59"/>
        <v>0.27877192982456139</v>
      </c>
      <c r="I104" s="75">
        <f t="shared" si="60"/>
        <v>0.14619883040935672</v>
      </c>
      <c r="J104" s="74">
        <f t="shared" si="37"/>
        <v>2.5023976608187133</v>
      </c>
      <c r="K104" s="71">
        <f t="shared" si="38"/>
        <v>1.9938011695906428</v>
      </c>
      <c r="L104" s="76">
        <f t="shared" si="61"/>
        <v>1.0292397660818713</v>
      </c>
      <c r="M104" s="74">
        <f t="shared" si="53"/>
        <v>3.3854385964912277</v>
      </c>
      <c r="N104" s="71">
        <f t="shared" si="39"/>
        <v>1.1107602339181284</v>
      </c>
      <c r="O104" s="123">
        <f>'Input Model'!P$10</f>
        <v>171</v>
      </c>
      <c r="P104" s="77">
        <f t="shared" si="62"/>
        <v>743.84999999999991</v>
      </c>
      <c r="Q104" s="77">
        <f>'Input Model'!P$19</f>
        <v>25</v>
      </c>
      <c r="R104" s="77">
        <f t="shared" si="40"/>
        <v>768.84999999999991</v>
      </c>
      <c r="S104" s="77">
        <f>'Input Model'!P$36</f>
        <v>355.24</v>
      </c>
      <c r="T104" s="77">
        <f>'Input Model'!P$44</f>
        <v>47.67</v>
      </c>
      <c r="U104" s="78">
        <f>'Input Model'!P$55</f>
        <v>25</v>
      </c>
      <c r="V104" s="77">
        <f t="shared" si="41"/>
        <v>427.91</v>
      </c>
      <c r="W104" s="79">
        <f t="shared" si="42"/>
        <v>340.93999999999988</v>
      </c>
      <c r="X104" s="78">
        <f>'Input Model'!P$64</f>
        <v>176</v>
      </c>
      <c r="Y104" s="77">
        <f t="shared" si="54"/>
        <v>578.91000000000008</v>
      </c>
      <c r="Z104" s="79">
        <f t="shared" si="55"/>
        <v>189.93999999999983</v>
      </c>
      <c r="AA104" s="80">
        <f>'Input Model'!P$4</f>
        <v>750</v>
      </c>
      <c r="AB104" s="320">
        <f t="shared" si="43"/>
        <v>557887.49999999988</v>
      </c>
      <c r="AC104" s="81">
        <f t="shared" si="44"/>
        <v>18750</v>
      </c>
      <c r="AD104" s="81">
        <f t="shared" si="45"/>
        <v>576637.49999999988</v>
      </c>
      <c r="AE104" s="81">
        <f t="shared" si="46"/>
        <v>266430</v>
      </c>
      <c r="AF104" s="81">
        <f t="shared" si="47"/>
        <v>35752.5</v>
      </c>
      <c r="AG104" s="82">
        <f t="shared" si="48"/>
        <v>18750</v>
      </c>
      <c r="AH104" s="81">
        <f t="shared" si="49"/>
        <v>320932.5</v>
      </c>
      <c r="AI104" s="79">
        <f t="shared" si="50"/>
        <v>255704.99999999988</v>
      </c>
      <c r="AJ104" s="84">
        <f t="shared" si="51"/>
        <v>132000</v>
      </c>
      <c r="AK104" s="141">
        <f t="shared" si="56"/>
        <v>434182.5</v>
      </c>
      <c r="AL104" s="155">
        <f t="shared" si="52"/>
        <v>142454.99999999988</v>
      </c>
      <c r="AM104" s="46">
        <v>3</v>
      </c>
    </row>
    <row r="105" spans="1:39" x14ac:dyDescent="0.25">
      <c r="A105" s="22" t="s">
        <v>4</v>
      </c>
      <c r="B105" s="37" t="s">
        <v>19</v>
      </c>
      <c r="C105" s="136">
        <v>4.21</v>
      </c>
      <c r="D105" s="72">
        <f t="shared" si="63"/>
        <v>4.21</v>
      </c>
      <c r="E105" s="73">
        <f t="shared" si="57"/>
        <v>0.14619883040935672</v>
      </c>
      <c r="F105" s="73">
        <f t="shared" si="36"/>
        <v>4.3561988304093564</v>
      </c>
      <c r="G105" s="73">
        <f t="shared" si="58"/>
        <v>2.0774269005847952</v>
      </c>
      <c r="H105" s="74">
        <f t="shared" si="59"/>
        <v>0.27877192982456139</v>
      </c>
      <c r="I105" s="75">
        <f t="shared" si="60"/>
        <v>0.14619883040935672</v>
      </c>
      <c r="J105" s="74">
        <f t="shared" si="37"/>
        <v>2.5023976608187133</v>
      </c>
      <c r="K105" s="71">
        <f t="shared" si="38"/>
        <v>1.8538011695906431</v>
      </c>
      <c r="L105" s="76">
        <f t="shared" si="61"/>
        <v>1.0292397660818713</v>
      </c>
      <c r="M105" s="74">
        <f t="shared" si="53"/>
        <v>3.3854385964912277</v>
      </c>
      <c r="N105" s="71">
        <f t="shared" si="39"/>
        <v>0.97076023391812871</v>
      </c>
      <c r="O105" s="123">
        <f>'Input Model'!P$10</f>
        <v>171</v>
      </c>
      <c r="P105" s="77">
        <f t="shared" si="62"/>
        <v>719.91</v>
      </c>
      <c r="Q105" s="77">
        <f>'Input Model'!P$19</f>
        <v>25</v>
      </c>
      <c r="R105" s="77">
        <f t="shared" si="40"/>
        <v>744.91</v>
      </c>
      <c r="S105" s="77">
        <f>'Input Model'!P$36</f>
        <v>355.24</v>
      </c>
      <c r="T105" s="77">
        <f>'Input Model'!P$44</f>
        <v>47.67</v>
      </c>
      <c r="U105" s="78">
        <f>'Input Model'!P$55</f>
        <v>25</v>
      </c>
      <c r="V105" s="77">
        <f t="shared" si="41"/>
        <v>427.91</v>
      </c>
      <c r="W105" s="79">
        <f t="shared" si="42"/>
        <v>316.99999999999994</v>
      </c>
      <c r="X105" s="78">
        <f>'Input Model'!P$64</f>
        <v>176</v>
      </c>
      <c r="Y105" s="77">
        <f t="shared" si="54"/>
        <v>578.91000000000008</v>
      </c>
      <c r="Z105" s="79">
        <f t="shared" si="55"/>
        <v>165.99999999999989</v>
      </c>
      <c r="AA105" s="80">
        <f>'Input Model'!P$4</f>
        <v>750</v>
      </c>
      <c r="AB105" s="320">
        <f t="shared" si="43"/>
        <v>539932.5</v>
      </c>
      <c r="AC105" s="81">
        <f t="shared" si="44"/>
        <v>18750</v>
      </c>
      <c r="AD105" s="81">
        <f t="shared" si="45"/>
        <v>558682.5</v>
      </c>
      <c r="AE105" s="81">
        <f t="shared" si="46"/>
        <v>266430</v>
      </c>
      <c r="AF105" s="81">
        <f t="shared" si="47"/>
        <v>35752.5</v>
      </c>
      <c r="AG105" s="82">
        <f t="shared" si="48"/>
        <v>18750</v>
      </c>
      <c r="AH105" s="81">
        <f t="shared" si="49"/>
        <v>320932.5</v>
      </c>
      <c r="AI105" s="79">
        <f t="shared" si="50"/>
        <v>237750</v>
      </c>
      <c r="AJ105" s="84">
        <f t="shared" si="51"/>
        <v>132000</v>
      </c>
      <c r="AK105" s="141">
        <f t="shared" si="56"/>
        <v>434182.5</v>
      </c>
      <c r="AL105" s="155">
        <f t="shared" si="52"/>
        <v>124500</v>
      </c>
      <c r="AM105" s="46">
        <v>4</v>
      </c>
    </row>
    <row r="106" spans="1:39" x14ac:dyDescent="0.25">
      <c r="A106" s="22" t="s">
        <v>4</v>
      </c>
      <c r="B106" s="145" t="s">
        <v>148</v>
      </c>
      <c r="C106" s="136">
        <v>4.4400000000000004</v>
      </c>
      <c r="D106" s="72">
        <f t="shared" si="63"/>
        <v>4.4400000000000004</v>
      </c>
      <c r="E106" s="73">
        <f t="shared" si="57"/>
        <v>0.14619883040935672</v>
      </c>
      <c r="F106" s="73">
        <f t="shared" si="36"/>
        <v>4.5861988304093568</v>
      </c>
      <c r="G106" s="73">
        <f t="shared" si="58"/>
        <v>2.0774269005847952</v>
      </c>
      <c r="H106" s="74">
        <f t="shared" si="59"/>
        <v>0.27877192982456139</v>
      </c>
      <c r="I106" s="75">
        <f t="shared" si="60"/>
        <v>0.14619883040935672</v>
      </c>
      <c r="J106" s="74">
        <f t="shared" si="37"/>
        <v>2.5023976608187133</v>
      </c>
      <c r="K106" s="71">
        <f t="shared" si="38"/>
        <v>2.0838011695906435</v>
      </c>
      <c r="L106" s="76">
        <f t="shared" si="61"/>
        <v>1.0292397660818713</v>
      </c>
      <c r="M106" s="74">
        <f t="shared" si="53"/>
        <v>3.3854385964912277</v>
      </c>
      <c r="N106" s="71">
        <f t="shared" si="39"/>
        <v>1.2007602339181291</v>
      </c>
      <c r="O106" s="123">
        <f>'Input Model'!P$10</f>
        <v>171</v>
      </c>
      <c r="P106" s="77">
        <f t="shared" si="62"/>
        <v>759.24000000000012</v>
      </c>
      <c r="Q106" s="77">
        <f>'Input Model'!P$19</f>
        <v>25</v>
      </c>
      <c r="R106" s="77">
        <f t="shared" si="40"/>
        <v>784.24000000000012</v>
      </c>
      <c r="S106" s="77">
        <f>'Input Model'!P$36</f>
        <v>355.24</v>
      </c>
      <c r="T106" s="77">
        <f>'Input Model'!P$44</f>
        <v>47.67</v>
      </c>
      <c r="U106" s="78">
        <f>'Input Model'!P$55</f>
        <v>25</v>
      </c>
      <c r="V106" s="77">
        <f t="shared" si="41"/>
        <v>427.91</v>
      </c>
      <c r="W106" s="79">
        <f t="shared" si="42"/>
        <v>356.3300000000001</v>
      </c>
      <c r="X106" s="78">
        <f>'Input Model'!P$64</f>
        <v>176</v>
      </c>
      <c r="Y106" s="77">
        <f t="shared" si="54"/>
        <v>578.91000000000008</v>
      </c>
      <c r="Z106" s="79">
        <f t="shared" si="55"/>
        <v>205.33000000000004</v>
      </c>
      <c r="AA106" s="80">
        <f>'Input Model'!P$4</f>
        <v>750</v>
      </c>
      <c r="AB106" s="320">
        <f t="shared" si="43"/>
        <v>569430.00000000012</v>
      </c>
      <c r="AC106" s="81">
        <f t="shared" si="44"/>
        <v>18750</v>
      </c>
      <c r="AD106" s="81">
        <f t="shared" si="45"/>
        <v>588180.00000000012</v>
      </c>
      <c r="AE106" s="81">
        <f t="shared" si="46"/>
        <v>266430</v>
      </c>
      <c r="AF106" s="81">
        <f t="shared" si="47"/>
        <v>35752.5</v>
      </c>
      <c r="AG106" s="82">
        <f t="shared" si="48"/>
        <v>18750</v>
      </c>
      <c r="AH106" s="81">
        <f t="shared" si="49"/>
        <v>320932.5</v>
      </c>
      <c r="AI106" s="79">
        <f t="shared" si="50"/>
        <v>267247.50000000012</v>
      </c>
      <c r="AJ106" s="84">
        <f t="shared" si="51"/>
        <v>132000</v>
      </c>
      <c r="AK106" s="141">
        <f t="shared" si="56"/>
        <v>434182.5</v>
      </c>
      <c r="AL106" s="155">
        <f t="shared" si="52"/>
        <v>153997.50000000012</v>
      </c>
      <c r="AM106" s="46">
        <v>5</v>
      </c>
    </row>
    <row r="107" spans="1:39" x14ac:dyDescent="0.25">
      <c r="A107" s="22" t="s">
        <v>4</v>
      </c>
      <c r="B107" s="37" t="s">
        <v>20</v>
      </c>
      <c r="C107" s="136">
        <v>3.96</v>
      </c>
      <c r="D107" s="72">
        <f t="shared" si="63"/>
        <v>3.96</v>
      </c>
      <c r="E107" s="73">
        <f t="shared" si="57"/>
        <v>0.14619883040935672</v>
      </c>
      <c r="F107" s="73">
        <f t="shared" si="36"/>
        <v>4.1061988304093564</v>
      </c>
      <c r="G107" s="73">
        <f t="shared" si="58"/>
        <v>2.0774269005847952</v>
      </c>
      <c r="H107" s="74">
        <f t="shared" si="59"/>
        <v>0.27877192982456139</v>
      </c>
      <c r="I107" s="75">
        <f t="shared" si="60"/>
        <v>0.14619883040935672</v>
      </c>
      <c r="J107" s="74">
        <f t="shared" si="37"/>
        <v>2.5023976608187133</v>
      </c>
      <c r="K107" s="71">
        <f t="shared" si="38"/>
        <v>1.6038011695906431</v>
      </c>
      <c r="L107" s="76">
        <f t="shared" si="61"/>
        <v>1.0292397660818713</v>
      </c>
      <c r="M107" s="74">
        <f t="shared" si="53"/>
        <v>3.3854385964912277</v>
      </c>
      <c r="N107" s="71">
        <f t="shared" si="39"/>
        <v>0.72076023391812871</v>
      </c>
      <c r="O107" s="123">
        <f>'Input Model'!P$10</f>
        <v>171</v>
      </c>
      <c r="P107" s="77">
        <f t="shared" si="62"/>
        <v>677.16</v>
      </c>
      <c r="Q107" s="77">
        <f>'Input Model'!P$19</f>
        <v>25</v>
      </c>
      <c r="R107" s="77">
        <f t="shared" si="40"/>
        <v>702.16</v>
      </c>
      <c r="S107" s="77">
        <f>'Input Model'!P$36</f>
        <v>355.24</v>
      </c>
      <c r="T107" s="77">
        <f>'Input Model'!P$44</f>
        <v>47.67</v>
      </c>
      <c r="U107" s="78">
        <f>'Input Model'!P$55</f>
        <v>25</v>
      </c>
      <c r="V107" s="77">
        <f t="shared" si="41"/>
        <v>427.91</v>
      </c>
      <c r="W107" s="79">
        <f t="shared" si="42"/>
        <v>274.24999999999994</v>
      </c>
      <c r="X107" s="78">
        <f>'Input Model'!P$64</f>
        <v>176</v>
      </c>
      <c r="Y107" s="77">
        <f t="shared" si="54"/>
        <v>578.91000000000008</v>
      </c>
      <c r="Z107" s="79">
        <f t="shared" si="55"/>
        <v>123.24999999999989</v>
      </c>
      <c r="AA107" s="80">
        <f>'Input Model'!P$4</f>
        <v>750</v>
      </c>
      <c r="AB107" s="320">
        <f t="shared" si="43"/>
        <v>507870</v>
      </c>
      <c r="AC107" s="81">
        <f t="shared" si="44"/>
        <v>18750</v>
      </c>
      <c r="AD107" s="81">
        <f t="shared" si="45"/>
        <v>526620</v>
      </c>
      <c r="AE107" s="81">
        <f t="shared" si="46"/>
        <v>266430</v>
      </c>
      <c r="AF107" s="81">
        <f t="shared" si="47"/>
        <v>35752.5</v>
      </c>
      <c r="AG107" s="82">
        <f t="shared" si="48"/>
        <v>18750</v>
      </c>
      <c r="AH107" s="81">
        <f t="shared" si="49"/>
        <v>320932.5</v>
      </c>
      <c r="AI107" s="79">
        <f t="shared" si="50"/>
        <v>205687.5</v>
      </c>
      <c r="AJ107" s="84">
        <f t="shared" si="51"/>
        <v>132000</v>
      </c>
      <c r="AK107" s="141">
        <f t="shared" si="56"/>
        <v>434182.5</v>
      </c>
      <c r="AL107" s="155">
        <f t="shared" si="52"/>
        <v>92437.5</v>
      </c>
      <c r="AM107" s="46">
        <v>6</v>
      </c>
    </row>
    <row r="108" spans="1:39" x14ac:dyDescent="0.25">
      <c r="A108" s="22" t="s">
        <v>4</v>
      </c>
      <c r="B108" s="37" t="s">
        <v>11</v>
      </c>
      <c r="C108" s="136">
        <v>3.98</v>
      </c>
      <c r="D108" s="72">
        <f t="shared" si="63"/>
        <v>3.98</v>
      </c>
      <c r="E108" s="73">
        <f t="shared" si="57"/>
        <v>0.14619883040935672</v>
      </c>
      <c r="F108" s="73">
        <f t="shared" si="36"/>
        <v>4.1261988304093569</v>
      </c>
      <c r="G108" s="73">
        <f t="shared" si="58"/>
        <v>2.0774269005847952</v>
      </c>
      <c r="H108" s="74">
        <f t="shared" si="59"/>
        <v>0.27877192982456139</v>
      </c>
      <c r="I108" s="75">
        <f t="shared" si="60"/>
        <v>0.14619883040935672</v>
      </c>
      <c r="J108" s="74">
        <f t="shared" si="37"/>
        <v>2.5023976608187133</v>
      </c>
      <c r="K108" s="71">
        <f t="shared" si="38"/>
        <v>1.6238011695906436</v>
      </c>
      <c r="L108" s="76">
        <f t="shared" si="61"/>
        <v>1.0292397660818713</v>
      </c>
      <c r="M108" s="74">
        <f t="shared" si="53"/>
        <v>3.3854385964912277</v>
      </c>
      <c r="N108" s="71">
        <f t="shared" si="39"/>
        <v>0.74076023391812917</v>
      </c>
      <c r="O108" s="123">
        <f>'Input Model'!P$10</f>
        <v>171</v>
      </c>
      <c r="P108" s="77">
        <f t="shared" si="62"/>
        <v>680.58</v>
      </c>
      <c r="Q108" s="77">
        <f>'Input Model'!P$19</f>
        <v>25</v>
      </c>
      <c r="R108" s="77">
        <f t="shared" si="40"/>
        <v>705.58</v>
      </c>
      <c r="S108" s="77">
        <f>'Input Model'!P$36</f>
        <v>355.24</v>
      </c>
      <c r="T108" s="77">
        <f>'Input Model'!P$44</f>
        <v>47.67</v>
      </c>
      <c r="U108" s="78">
        <f>'Input Model'!P$55</f>
        <v>25</v>
      </c>
      <c r="V108" s="77">
        <f t="shared" si="41"/>
        <v>427.91</v>
      </c>
      <c r="W108" s="79">
        <f t="shared" si="42"/>
        <v>277.67</v>
      </c>
      <c r="X108" s="78">
        <f>'Input Model'!P$64</f>
        <v>176</v>
      </c>
      <c r="Y108" s="77">
        <f t="shared" si="54"/>
        <v>578.91000000000008</v>
      </c>
      <c r="Z108" s="79">
        <f t="shared" si="55"/>
        <v>126.66999999999996</v>
      </c>
      <c r="AA108" s="80">
        <f>'Input Model'!P$4</f>
        <v>750</v>
      </c>
      <c r="AB108" s="320">
        <f t="shared" si="43"/>
        <v>510435.00000000006</v>
      </c>
      <c r="AC108" s="81">
        <f t="shared" si="44"/>
        <v>18750</v>
      </c>
      <c r="AD108" s="81">
        <f t="shared" si="45"/>
        <v>529185</v>
      </c>
      <c r="AE108" s="81">
        <f t="shared" si="46"/>
        <v>266430</v>
      </c>
      <c r="AF108" s="81">
        <f t="shared" si="47"/>
        <v>35752.5</v>
      </c>
      <c r="AG108" s="82">
        <f t="shared" si="48"/>
        <v>18750</v>
      </c>
      <c r="AH108" s="81">
        <f t="shared" si="49"/>
        <v>320932.5</v>
      </c>
      <c r="AI108" s="79">
        <f t="shared" si="50"/>
        <v>208252.5</v>
      </c>
      <c r="AJ108" s="84">
        <f t="shared" si="51"/>
        <v>132000</v>
      </c>
      <c r="AK108" s="141">
        <f t="shared" si="56"/>
        <v>434182.5</v>
      </c>
      <c r="AL108" s="155">
        <f t="shared" si="52"/>
        <v>95002.5</v>
      </c>
      <c r="AM108" s="46">
        <v>7</v>
      </c>
    </row>
    <row r="109" spans="1:39" x14ac:dyDescent="0.25">
      <c r="A109" s="22" t="s">
        <v>4</v>
      </c>
      <c r="B109" s="37" t="s">
        <v>12</v>
      </c>
      <c r="C109" s="136">
        <v>3.93</v>
      </c>
      <c r="D109" s="72">
        <f t="shared" si="63"/>
        <v>3.93</v>
      </c>
      <c r="E109" s="73">
        <f t="shared" si="57"/>
        <v>0.14619883040935672</v>
      </c>
      <c r="F109" s="73">
        <f t="shared" si="36"/>
        <v>4.076198830409357</v>
      </c>
      <c r="G109" s="73">
        <f t="shared" si="58"/>
        <v>2.0774269005847952</v>
      </c>
      <c r="H109" s="74">
        <f t="shared" si="59"/>
        <v>0.27877192982456139</v>
      </c>
      <c r="I109" s="75">
        <f t="shared" si="60"/>
        <v>0.14619883040935672</v>
      </c>
      <c r="J109" s="74">
        <f t="shared" si="37"/>
        <v>2.5023976608187133</v>
      </c>
      <c r="K109" s="71">
        <f t="shared" si="38"/>
        <v>1.5738011695906438</v>
      </c>
      <c r="L109" s="76">
        <f t="shared" si="61"/>
        <v>1.0292397660818713</v>
      </c>
      <c r="M109" s="74">
        <f t="shared" si="53"/>
        <v>3.3854385964912277</v>
      </c>
      <c r="N109" s="71">
        <f t="shared" si="39"/>
        <v>0.69076023391812935</v>
      </c>
      <c r="O109" s="123">
        <f>'Input Model'!P$10</f>
        <v>171</v>
      </c>
      <c r="P109" s="77">
        <f t="shared" si="62"/>
        <v>672.03</v>
      </c>
      <c r="Q109" s="77">
        <f>'Input Model'!P$19</f>
        <v>25</v>
      </c>
      <c r="R109" s="77">
        <f t="shared" si="40"/>
        <v>697.03</v>
      </c>
      <c r="S109" s="77">
        <f>'Input Model'!P$36</f>
        <v>355.24</v>
      </c>
      <c r="T109" s="77">
        <f>'Input Model'!P$44</f>
        <v>47.67</v>
      </c>
      <c r="U109" s="78">
        <f>'Input Model'!P$55</f>
        <v>25</v>
      </c>
      <c r="V109" s="77">
        <f t="shared" si="41"/>
        <v>427.91</v>
      </c>
      <c r="W109" s="79">
        <f t="shared" si="42"/>
        <v>269.11999999999995</v>
      </c>
      <c r="X109" s="78">
        <f>'Input Model'!P$64</f>
        <v>176</v>
      </c>
      <c r="Y109" s="77">
        <f t="shared" si="54"/>
        <v>578.91000000000008</v>
      </c>
      <c r="Z109" s="79">
        <f t="shared" si="55"/>
        <v>118.11999999999989</v>
      </c>
      <c r="AA109" s="80">
        <f>'Input Model'!P$4</f>
        <v>750</v>
      </c>
      <c r="AB109" s="320">
        <f t="shared" si="43"/>
        <v>504022.5</v>
      </c>
      <c r="AC109" s="81">
        <f t="shared" si="44"/>
        <v>18750</v>
      </c>
      <c r="AD109" s="81">
        <f t="shared" si="45"/>
        <v>522772.5</v>
      </c>
      <c r="AE109" s="81">
        <f t="shared" si="46"/>
        <v>266430</v>
      </c>
      <c r="AF109" s="81">
        <f t="shared" si="47"/>
        <v>35752.5</v>
      </c>
      <c r="AG109" s="82">
        <f t="shared" si="48"/>
        <v>18750</v>
      </c>
      <c r="AH109" s="81">
        <f t="shared" si="49"/>
        <v>320932.5</v>
      </c>
      <c r="AI109" s="79">
        <f t="shared" si="50"/>
        <v>201840</v>
      </c>
      <c r="AJ109" s="84">
        <f t="shared" si="51"/>
        <v>132000</v>
      </c>
      <c r="AK109" s="141">
        <f t="shared" si="56"/>
        <v>434182.5</v>
      </c>
      <c r="AL109" s="155">
        <f t="shared" si="52"/>
        <v>88590</v>
      </c>
      <c r="AM109" s="46">
        <v>8</v>
      </c>
    </row>
    <row r="110" spans="1:39" x14ac:dyDescent="0.25">
      <c r="A110" s="22" t="s">
        <v>4</v>
      </c>
      <c r="B110" s="37" t="s">
        <v>13</v>
      </c>
      <c r="C110" s="136">
        <v>4.0599999999999996</v>
      </c>
      <c r="D110" s="72">
        <f t="shared" si="63"/>
        <v>4.0599999999999996</v>
      </c>
      <c r="E110" s="73">
        <f t="shared" si="57"/>
        <v>0.14619883040935672</v>
      </c>
      <c r="F110" s="73">
        <f t="shared" si="36"/>
        <v>4.206198830409356</v>
      </c>
      <c r="G110" s="73">
        <f t="shared" si="58"/>
        <v>2.0774269005847952</v>
      </c>
      <c r="H110" s="74">
        <f t="shared" si="59"/>
        <v>0.27877192982456139</v>
      </c>
      <c r="I110" s="75">
        <f t="shared" si="60"/>
        <v>0.14619883040935672</v>
      </c>
      <c r="J110" s="74">
        <f t="shared" si="37"/>
        <v>2.5023976608187133</v>
      </c>
      <c r="K110" s="71">
        <f t="shared" si="38"/>
        <v>1.7038011695906428</v>
      </c>
      <c r="L110" s="76">
        <f t="shared" si="61"/>
        <v>1.0292397660818713</v>
      </c>
      <c r="M110" s="74">
        <f t="shared" si="53"/>
        <v>3.3854385964912277</v>
      </c>
      <c r="N110" s="71">
        <f t="shared" si="39"/>
        <v>0.82076023391812836</v>
      </c>
      <c r="O110" s="123">
        <f>'Input Model'!P$10</f>
        <v>171</v>
      </c>
      <c r="P110" s="77">
        <f t="shared" si="62"/>
        <v>694.25999999999988</v>
      </c>
      <c r="Q110" s="77">
        <f>'Input Model'!P$19</f>
        <v>25</v>
      </c>
      <c r="R110" s="77">
        <f t="shared" si="40"/>
        <v>719.25999999999988</v>
      </c>
      <c r="S110" s="77">
        <f>'Input Model'!P$36</f>
        <v>355.24</v>
      </c>
      <c r="T110" s="77">
        <f>'Input Model'!P$44</f>
        <v>47.67</v>
      </c>
      <c r="U110" s="78">
        <f>'Input Model'!P$55</f>
        <v>25</v>
      </c>
      <c r="V110" s="77">
        <f t="shared" si="41"/>
        <v>427.91</v>
      </c>
      <c r="W110" s="79">
        <f t="shared" si="42"/>
        <v>291.34999999999985</v>
      </c>
      <c r="X110" s="78">
        <f>'Input Model'!P$64</f>
        <v>176</v>
      </c>
      <c r="Y110" s="77">
        <f t="shared" si="54"/>
        <v>578.91000000000008</v>
      </c>
      <c r="Z110" s="79">
        <f t="shared" si="55"/>
        <v>140.3499999999998</v>
      </c>
      <c r="AA110" s="80">
        <f>'Input Model'!P$4</f>
        <v>750</v>
      </c>
      <c r="AB110" s="320">
        <f t="shared" si="43"/>
        <v>520694.99999999988</v>
      </c>
      <c r="AC110" s="81">
        <f t="shared" si="44"/>
        <v>18750</v>
      </c>
      <c r="AD110" s="81">
        <f t="shared" si="45"/>
        <v>539444.99999999988</v>
      </c>
      <c r="AE110" s="81">
        <f t="shared" si="46"/>
        <v>266430</v>
      </c>
      <c r="AF110" s="81">
        <f t="shared" si="47"/>
        <v>35752.5</v>
      </c>
      <c r="AG110" s="82">
        <f t="shared" si="48"/>
        <v>18750</v>
      </c>
      <c r="AH110" s="81">
        <f t="shared" si="49"/>
        <v>320932.5</v>
      </c>
      <c r="AI110" s="79">
        <f t="shared" si="50"/>
        <v>218512.49999999988</v>
      </c>
      <c r="AJ110" s="84">
        <f t="shared" si="51"/>
        <v>132000</v>
      </c>
      <c r="AK110" s="141">
        <f t="shared" si="56"/>
        <v>434182.5</v>
      </c>
      <c r="AL110" s="155">
        <f t="shared" si="52"/>
        <v>105262.49999999988</v>
      </c>
      <c r="AM110" s="46">
        <v>9</v>
      </c>
    </row>
    <row r="111" spans="1:39" x14ac:dyDescent="0.25">
      <c r="A111" s="22" t="s">
        <v>4</v>
      </c>
      <c r="B111" s="37" t="s">
        <v>14</v>
      </c>
      <c r="C111" s="136">
        <v>4.04</v>
      </c>
      <c r="D111" s="72">
        <f t="shared" si="63"/>
        <v>4.04</v>
      </c>
      <c r="E111" s="73">
        <f t="shared" si="57"/>
        <v>0.14619883040935672</v>
      </c>
      <c r="F111" s="73">
        <f t="shared" si="36"/>
        <v>4.1861988304093565</v>
      </c>
      <c r="G111" s="73">
        <f t="shared" si="58"/>
        <v>2.0774269005847952</v>
      </c>
      <c r="H111" s="74">
        <f t="shared" si="59"/>
        <v>0.27877192982456139</v>
      </c>
      <c r="I111" s="75">
        <f t="shared" si="60"/>
        <v>0.14619883040935672</v>
      </c>
      <c r="J111" s="74">
        <f t="shared" si="37"/>
        <v>2.5023976608187133</v>
      </c>
      <c r="K111" s="71">
        <f t="shared" si="38"/>
        <v>1.6838011695906432</v>
      </c>
      <c r="L111" s="76">
        <f t="shared" si="61"/>
        <v>1.0292397660818713</v>
      </c>
      <c r="M111" s="74">
        <f t="shared" si="53"/>
        <v>3.3854385964912277</v>
      </c>
      <c r="N111" s="71">
        <f t="shared" si="39"/>
        <v>0.80076023391812878</v>
      </c>
      <c r="O111" s="123">
        <f>'Input Model'!P$10</f>
        <v>171</v>
      </c>
      <c r="P111" s="77">
        <f t="shared" si="62"/>
        <v>690.84</v>
      </c>
      <c r="Q111" s="77">
        <f>'Input Model'!P$19</f>
        <v>25</v>
      </c>
      <c r="R111" s="77">
        <f t="shared" si="40"/>
        <v>715.84</v>
      </c>
      <c r="S111" s="77">
        <f>'Input Model'!P$36</f>
        <v>355.24</v>
      </c>
      <c r="T111" s="77">
        <f>'Input Model'!P$44</f>
        <v>47.67</v>
      </c>
      <c r="U111" s="78">
        <f>'Input Model'!P$55</f>
        <v>25</v>
      </c>
      <c r="V111" s="77">
        <f t="shared" si="41"/>
        <v>427.91</v>
      </c>
      <c r="W111" s="79">
        <f t="shared" si="42"/>
        <v>287.93</v>
      </c>
      <c r="X111" s="78">
        <f>'Input Model'!P$64</f>
        <v>176</v>
      </c>
      <c r="Y111" s="77">
        <f t="shared" si="54"/>
        <v>578.91000000000008</v>
      </c>
      <c r="Z111" s="79">
        <f t="shared" si="55"/>
        <v>136.92999999999995</v>
      </c>
      <c r="AA111" s="80">
        <f>'Input Model'!P$4</f>
        <v>750</v>
      </c>
      <c r="AB111" s="320">
        <f t="shared" si="43"/>
        <v>518130</v>
      </c>
      <c r="AC111" s="81">
        <f t="shared" si="44"/>
        <v>18750</v>
      </c>
      <c r="AD111" s="81">
        <f t="shared" si="45"/>
        <v>536880</v>
      </c>
      <c r="AE111" s="81">
        <f t="shared" si="46"/>
        <v>266430</v>
      </c>
      <c r="AF111" s="81">
        <f t="shared" si="47"/>
        <v>35752.5</v>
      </c>
      <c r="AG111" s="82">
        <f t="shared" si="48"/>
        <v>18750</v>
      </c>
      <c r="AH111" s="81">
        <f t="shared" si="49"/>
        <v>320932.5</v>
      </c>
      <c r="AI111" s="79">
        <f t="shared" si="50"/>
        <v>215947.5</v>
      </c>
      <c r="AJ111" s="84">
        <f t="shared" si="51"/>
        <v>132000</v>
      </c>
      <c r="AK111" s="141">
        <f t="shared" si="56"/>
        <v>434182.5</v>
      </c>
      <c r="AL111" s="155">
        <f t="shared" si="52"/>
        <v>102697.5</v>
      </c>
      <c r="AM111" s="46">
        <v>10</v>
      </c>
    </row>
    <row r="112" spans="1:39" x14ac:dyDescent="0.25">
      <c r="A112" s="22" t="s">
        <v>4</v>
      </c>
      <c r="B112" s="37" t="s">
        <v>15</v>
      </c>
      <c r="C112" s="136">
        <v>3.65</v>
      </c>
      <c r="D112" s="72">
        <f t="shared" si="63"/>
        <v>3.65</v>
      </c>
      <c r="E112" s="73">
        <f t="shared" si="57"/>
        <v>0.14619883040935672</v>
      </c>
      <c r="F112" s="73">
        <f t="shared" si="36"/>
        <v>3.7961988304093568</v>
      </c>
      <c r="G112" s="73">
        <f t="shared" si="58"/>
        <v>2.0774269005847952</v>
      </c>
      <c r="H112" s="74">
        <f t="shared" si="59"/>
        <v>0.27877192982456139</v>
      </c>
      <c r="I112" s="75">
        <f t="shared" si="60"/>
        <v>0.14619883040935672</v>
      </c>
      <c r="J112" s="74">
        <f t="shared" si="37"/>
        <v>2.5023976608187133</v>
      </c>
      <c r="K112" s="71">
        <f t="shared" si="38"/>
        <v>1.2938011695906435</v>
      </c>
      <c r="L112" s="76">
        <f t="shared" si="61"/>
        <v>1.0292397660818713</v>
      </c>
      <c r="M112" s="74">
        <f t="shared" si="53"/>
        <v>3.3854385964912277</v>
      </c>
      <c r="N112" s="71">
        <f t="shared" si="39"/>
        <v>0.4107602339181291</v>
      </c>
      <c r="O112" s="123">
        <f>'Input Model'!P$10</f>
        <v>171</v>
      </c>
      <c r="P112" s="77">
        <f t="shared" si="62"/>
        <v>624.15</v>
      </c>
      <c r="Q112" s="77">
        <f>'Input Model'!P$19</f>
        <v>25</v>
      </c>
      <c r="R112" s="77">
        <f t="shared" si="40"/>
        <v>649.15</v>
      </c>
      <c r="S112" s="77">
        <f>'Input Model'!P$36</f>
        <v>355.24</v>
      </c>
      <c r="T112" s="77">
        <f>'Input Model'!P$44</f>
        <v>47.67</v>
      </c>
      <c r="U112" s="78">
        <f>'Input Model'!P$55</f>
        <v>25</v>
      </c>
      <c r="V112" s="77">
        <f t="shared" si="41"/>
        <v>427.91</v>
      </c>
      <c r="W112" s="79">
        <f t="shared" si="42"/>
        <v>221.23999999999995</v>
      </c>
      <c r="X112" s="78">
        <f>'Input Model'!P$64</f>
        <v>176</v>
      </c>
      <c r="Y112" s="77">
        <f t="shared" si="54"/>
        <v>578.91000000000008</v>
      </c>
      <c r="Z112" s="79">
        <f t="shared" si="55"/>
        <v>70.239999999999895</v>
      </c>
      <c r="AA112" s="80">
        <f>'Input Model'!P$4</f>
        <v>750</v>
      </c>
      <c r="AB112" s="320">
        <f t="shared" si="43"/>
        <v>468112.5</v>
      </c>
      <c r="AC112" s="81">
        <f t="shared" si="44"/>
        <v>18750</v>
      </c>
      <c r="AD112" s="81">
        <f t="shared" si="45"/>
        <v>486862.5</v>
      </c>
      <c r="AE112" s="81">
        <f t="shared" si="46"/>
        <v>266430</v>
      </c>
      <c r="AF112" s="81">
        <f t="shared" si="47"/>
        <v>35752.5</v>
      </c>
      <c r="AG112" s="82">
        <f t="shared" si="48"/>
        <v>18750</v>
      </c>
      <c r="AH112" s="81">
        <f t="shared" si="49"/>
        <v>320932.5</v>
      </c>
      <c r="AI112" s="79">
        <f t="shared" si="50"/>
        <v>165930</v>
      </c>
      <c r="AJ112" s="84">
        <f t="shared" si="51"/>
        <v>132000</v>
      </c>
      <c r="AK112" s="141">
        <f t="shared" si="56"/>
        <v>434182.5</v>
      </c>
      <c r="AL112" s="155">
        <f t="shared" si="52"/>
        <v>52680</v>
      </c>
      <c r="AM112" s="46">
        <v>11</v>
      </c>
    </row>
    <row r="113" spans="1:39" x14ac:dyDescent="0.25">
      <c r="A113" s="23" t="s">
        <v>4</v>
      </c>
      <c r="B113" s="130" t="s">
        <v>149</v>
      </c>
      <c r="C113" s="137">
        <v>3.3</v>
      </c>
      <c r="D113" s="86">
        <f t="shared" si="63"/>
        <v>3.3</v>
      </c>
      <c r="E113" s="87">
        <f t="shared" si="57"/>
        <v>0.14619883040935672</v>
      </c>
      <c r="F113" s="87">
        <f t="shared" si="36"/>
        <v>3.4461988304093567</v>
      </c>
      <c r="G113" s="87">
        <f t="shared" si="58"/>
        <v>2.0774269005847952</v>
      </c>
      <c r="H113" s="88">
        <f t="shared" si="59"/>
        <v>0.27877192982456139</v>
      </c>
      <c r="I113" s="89">
        <f t="shared" si="60"/>
        <v>0.14619883040935672</v>
      </c>
      <c r="J113" s="88">
        <f t="shared" si="37"/>
        <v>2.5023976608187133</v>
      </c>
      <c r="K113" s="85">
        <f t="shared" si="38"/>
        <v>0.94380116959064342</v>
      </c>
      <c r="L113" s="90">
        <f t="shared" si="61"/>
        <v>1.0292397660818713</v>
      </c>
      <c r="M113" s="88">
        <f t="shared" si="53"/>
        <v>3.3854385964912277</v>
      </c>
      <c r="N113" s="85">
        <f t="shared" si="39"/>
        <v>6.0760233918129014E-2</v>
      </c>
      <c r="O113" s="91">
        <f>'Input Model'!P$10</f>
        <v>171</v>
      </c>
      <c r="P113" s="92">
        <f t="shared" si="62"/>
        <v>564.29999999999995</v>
      </c>
      <c r="Q113" s="92">
        <f>'Input Model'!P$19</f>
        <v>25</v>
      </c>
      <c r="R113" s="92">
        <f t="shared" si="40"/>
        <v>589.29999999999995</v>
      </c>
      <c r="S113" s="92">
        <f>'Input Model'!P$36</f>
        <v>355.24</v>
      </c>
      <c r="T113" s="92">
        <f>'Input Model'!P$44</f>
        <v>47.67</v>
      </c>
      <c r="U113" s="93">
        <f>'Input Model'!P$55</f>
        <v>25</v>
      </c>
      <c r="V113" s="92">
        <f t="shared" si="41"/>
        <v>427.91</v>
      </c>
      <c r="W113" s="94">
        <f t="shared" si="42"/>
        <v>161.38999999999993</v>
      </c>
      <c r="X113" s="93">
        <f>'Input Model'!P$64</f>
        <v>176</v>
      </c>
      <c r="Y113" s="92">
        <f t="shared" si="54"/>
        <v>578.91000000000008</v>
      </c>
      <c r="Z113" s="94">
        <f t="shared" si="55"/>
        <v>10.389999999999873</v>
      </c>
      <c r="AA113" s="95">
        <f>'Input Model'!P$4</f>
        <v>750</v>
      </c>
      <c r="AB113" s="321">
        <f t="shared" si="43"/>
        <v>423224.99999999994</v>
      </c>
      <c r="AC113" s="96">
        <f t="shared" si="44"/>
        <v>18750</v>
      </c>
      <c r="AD113" s="96">
        <f t="shared" si="45"/>
        <v>441974.99999999994</v>
      </c>
      <c r="AE113" s="96">
        <f t="shared" si="46"/>
        <v>266430</v>
      </c>
      <c r="AF113" s="96">
        <f t="shared" si="47"/>
        <v>35752.5</v>
      </c>
      <c r="AG113" s="97">
        <f t="shared" si="48"/>
        <v>18750</v>
      </c>
      <c r="AH113" s="96">
        <f t="shared" si="49"/>
        <v>320932.5</v>
      </c>
      <c r="AI113" s="94">
        <f t="shared" si="50"/>
        <v>121042.49999999994</v>
      </c>
      <c r="AJ113" s="99">
        <f t="shared" si="51"/>
        <v>132000</v>
      </c>
      <c r="AK113" s="412">
        <f t="shared" si="56"/>
        <v>434182.5</v>
      </c>
      <c r="AL113" s="100">
        <f t="shared" si="52"/>
        <v>7792.4999999999418</v>
      </c>
      <c r="AM113" s="46">
        <v>12</v>
      </c>
    </row>
    <row r="114" spans="1:39" x14ac:dyDescent="0.25">
      <c r="A114" s="21">
        <v>2009</v>
      </c>
      <c r="B114" s="143" t="s">
        <v>114</v>
      </c>
      <c r="C114" s="136">
        <v>3.23</v>
      </c>
      <c r="D114" s="72">
        <f t="shared" si="63"/>
        <v>3.23</v>
      </c>
      <c r="E114" s="73">
        <f t="shared" si="57"/>
        <v>0.13736263736263737</v>
      </c>
      <c r="F114" s="73">
        <f t="shared" si="36"/>
        <v>3.3673626373626373</v>
      </c>
      <c r="G114" s="73">
        <f t="shared" si="58"/>
        <v>2.6912774725274726</v>
      </c>
      <c r="H114" s="74">
        <f t="shared" si="59"/>
        <v>0.27593406593406594</v>
      </c>
      <c r="I114" s="75">
        <f t="shared" si="60"/>
        <v>0.13736263736263737</v>
      </c>
      <c r="J114" s="74">
        <f t="shared" si="37"/>
        <v>3.1045741758241761</v>
      </c>
      <c r="K114" s="71">
        <f t="shared" si="38"/>
        <v>0.26278846153846125</v>
      </c>
      <c r="L114" s="76">
        <f t="shared" si="61"/>
        <v>1.0054945054945055</v>
      </c>
      <c r="M114" s="74">
        <f t="shared" si="53"/>
        <v>3.9727060439560442</v>
      </c>
      <c r="N114" s="71">
        <f t="shared" si="39"/>
        <v>-0.60534340659340691</v>
      </c>
      <c r="O114" s="123">
        <f>'Input Model'!O$10</f>
        <v>182</v>
      </c>
      <c r="P114" s="77">
        <f t="shared" si="62"/>
        <v>587.86</v>
      </c>
      <c r="Q114" s="77">
        <f>'Input Model'!O$19</f>
        <v>25</v>
      </c>
      <c r="R114" s="77">
        <f t="shared" si="40"/>
        <v>612.86</v>
      </c>
      <c r="S114" s="77">
        <f>'Input Model'!O$36</f>
        <v>489.8125</v>
      </c>
      <c r="T114" s="77">
        <f>'Input Model'!O$44</f>
        <v>50.22</v>
      </c>
      <c r="U114" s="78">
        <f>'Input Model'!O$55</f>
        <v>25</v>
      </c>
      <c r="V114" s="77">
        <f t="shared" si="41"/>
        <v>565.03250000000003</v>
      </c>
      <c r="W114" s="79">
        <f t="shared" si="42"/>
        <v>47.827499999999986</v>
      </c>
      <c r="X114" s="78">
        <f>'Input Model'!O$64</f>
        <v>183</v>
      </c>
      <c r="Y114" s="77">
        <f t="shared" si="54"/>
        <v>723.03250000000003</v>
      </c>
      <c r="Z114" s="79">
        <f t="shared" si="55"/>
        <v>-110.17250000000001</v>
      </c>
      <c r="AA114" s="80">
        <f>'Input Model'!O$4</f>
        <v>750</v>
      </c>
      <c r="AB114" s="320">
        <f t="shared" si="43"/>
        <v>440895</v>
      </c>
      <c r="AC114" s="81">
        <f t="shared" si="44"/>
        <v>18750</v>
      </c>
      <c r="AD114" s="81">
        <f t="shared" si="45"/>
        <v>459645</v>
      </c>
      <c r="AE114" s="81">
        <f t="shared" si="46"/>
        <v>367359.375</v>
      </c>
      <c r="AF114" s="81">
        <f t="shared" si="47"/>
        <v>37665</v>
      </c>
      <c r="AG114" s="82">
        <f t="shared" si="48"/>
        <v>18750</v>
      </c>
      <c r="AH114" s="81">
        <f t="shared" si="49"/>
        <v>423774.375</v>
      </c>
      <c r="AI114" s="79">
        <f t="shared" si="50"/>
        <v>35870.625</v>
      </c>
      <c r="AJ114" s="84">
        <f t="shared" si="51"/>
        <v>137250</v>
      </c>
      <c r="AK114" s="141">
        <f t="shared" si="56"/>
        <v>542274.375</v>
      </c>
      <c r="AL114" s="155">
        <f t="shared" si="52"/>
        <v>-82629.375</v>
      </c>
      <c r="AM114" s="46">
        <v>1</v>
      </c>
    </row>
    <row r="115" spans="1:39" x14ac:dyDescent="0.25">
      <c r="A115" s="22" t="s">
        <v>4</v>
      </c>
      <c r="B115" s="37" t="s">
        <v>17</v>
      </c>
      <c r="C115" s="136">
        <v>3.68</v>
      </c>
      <c r="D115" s="72">
        <f t="shared" si="63"/>
        <v>3.68</v>
      </c>
      <c r="E115" s="73">
        <f t="shared" si="57"/>
        <v>0.13736263736263737</v>
      </c>
      <c r="F115" s="73">
        <f t="shared" si="36"/>
        <v>3.8173626373626375</v>
      </c>
      <c r="G115" s="73">
        <f t="shared" si="58"/>
        <v>2.6912774725274726</v>
      </c>
      <c r="H115" s="74">
        <f t="shared" si="59"/>
        <v>0.27593406593406594</v>
      </c>
      <c r="I115" s="75">
        <f t="shared" si="60"/>
        <v>0.13736263736263737</v>
      </c>
      <c r="J115" s="74">
        <f t="shared" si="37"/>
        <v>3.1045741758241761</v>
      </c>
      <c r="K115" s="71">
        <f t="shared" si="38"/>
        <v>0.71278846153846143</v>
      </c>
      <c r="L115" s="76">
        <f t="shared" si="61"/>
        <v>1.0054945054945055</v>
      </c>
      <c r="M115" s="74">
        <f t="shared" si="53"/>
        <v>3.9727060439560442</v>
      </c>
      <c r="N115" s="71">
        <f t="shared" si="39"/>
        <v>-0.15534340659340673</v>
      </c>
      <c r="O115" s="123">
        <f>'Input Model'!O$10</f>
        <v>182</v>
      </c>
      <c r="P115" s="77">
        <f t="shared" si="62"/>
        <v>669.76</v>
      </c>
      <c r="Q115" s="77">
        <f>'Input Model'!O$19</f>
        <v>25</v>
      </c>
      <c r="R115" s="77">
        <f t="shared" si="40"/>
        <v>694.76</v>
      </c>
      <c r="S115" s="77">
        <f>'Input Model'!O$36</f>
        <v>489.8125</v>
      </c>
      <c r="T115" s="77">
        <f>'Input Model'!O$44</f>
        <v>50.22</v>
      </c>
      <c r="U115" s="78">
        <f>'Input Model'!O$55</f>
        <v>25</v>
      </c>
      <c r="V115" s="77">
        <f t="shared" si="41"/>
        <v>565.03250000000003</v>
      </c>
      <c r="W115" s="79">
        <f t="shared" si="42"/>
        <v>129.72749999999996</v>
      </c>
      <c r="X115" s="78">
        <f>'Input Model'!O$64</f>
        <v>183</v>
      </c>
      <c r="Y115" s="77">
        <f t="shared" si="54"/>
        <v>723.03250000000003</v>
      </c>
      <c r="Z115" s="79">
        <f t="shared" si="55"/>
        <v>-28.272500000000036</v>
      </c>
      <c r="AA115" s="80">
        <f>'Input Model'!O$4</f>
        <v>750</v>
      </c>
      <c r="AB115" s="320">
        <f t="shared" si="43"/>
        <v>502320</v>
      </c>
      <c r="AC115" s="81">
        <f t="shared" si="44"/>
        <v>18750</v>
      </c>
      <c r="AD115" s="81">
        <f t="shared" si="45"/>
        <v>521070</v>
      </c>
      <c r="AE115" s="81">
        <f t="shared" si="46"/>
        <v>367359.375</v>
      </c>
      <c r="AF115" s="81">
        <f t="shared" si="47"/>
        <v>37665</v>
      </c>
      <c r="AG115" s="82">
        <f t="shared" si="48"/>
        <v>18750</v>
      </c>
      <c r="AH115" s="81">
        <f t="shared" si="49"/>
        <v>423774.375</v>
      </c>
      <c r="AI115" s="79">
        <f t="shared" si="50"/>
        <v>97295.625</v>
      </c>
      <c r="AJ115" s="84">
        <f t="shared" si="51"/>
        <v>137250</v>
      </c>
      <c r="AK115" s="141">
        <f t="shared" si="56"/>
        <v>542274.375</v>
      </c>
      <c r="AL115" s="155">
        <f t="shared" si="52"/>
        <v>-21204.375</v>
      </c>
      <c r="AM115" s="46">
        <v>2</v>
      </c>
    </row>
    <row r="116" spans="1:39" x14ac:dyDescent="0.25">
      <c r="A116" s="22" t="s">
        <v>4</v>
      </c>
      <c r="B116" s="37" t="s">
        <v>18</v>
      </c>
      <c r="C116" s="136">
        <v>3.72</v>
      </c>
      <c r="D116" s="72">
        <f t="shared" si="63"/>
        <v>3.72</v>
      </c>
      <c r="E116" s="73">
        <f t="shared" si="57"/>
        <v>0.13736263736263737</v>
      </c>
      <c r="F116" s="73">
        <f t="shared" si="36"/>
        <v>3.8573626373626375</v>
      </c>
      <c r="G116" s="73">
        <f t="shared" si="58"/>
        <v>2.6912774725274726</v>
      </c>
      <c r="H116" s="74">
        <f t="shared" si="59"/>
        <v>0.27593406593406594</v>
      </c>
      <c r="I116" s="75">
        <f t="shared" si="60"/>
        <v>0.13736263736263737</v>
      </c>
      <c r="J116" s="74">
        <f t="shared" si="37"/>
        <v>3.1045741758241761</v>
      </c>
      <c r="K116" s="71">
        <f t="shared" si="38"/>
        <v>0.75278846153846146</v>
      </c>
      <c r="L116" s="76">
        <f t="shared" si="61"/>
        <v>1.0054945054945055</v>
      </c>
      <c r="M116" s="74">
        <f t="shared" si="53"/>
        <v>3.9727060439560442</v>
      </c>
      <c r="N116" s="71">
        <f t="shared" si="39"/>
        <v>-0.11534340659340669</v>
      </c>
      <c r="O116" s="123">
        <f>'Input Model'!O$10</f>
        <v>182</v>
      </c>
      <c r="P116" s="77">
        <f t="shared" si="62"/>
        <v>677.04000000000008</v>
      </c>
      <c r="Q116" s="77">
        <f>'Input Model'!O$19</f>
        <v>25</v>
      </c>
      <c r="R116" s="77">
        <f t="shared" si="40"/>
        <v>702.04000000000008</v>
      </c>
      <c r="S116" s="77">
        <f>'Input Model'!O$36</f>
        <v>489.8125</v>
      </c>
      <c r="T116" s="77">
        <f>'Input Model'!O$44</f>
        <v>50.22</v>
      </c>
      <c r="U116" s="78">
        <f>'Input Model'!O$55</f>
        <v>25</v>
      </c>
      <c r="V116" s="77">
        <f t="shared" si="41"/>
        <v>565.03250000000003</v>
      </c>
      <c r="W116" s="79">
        <f t="shared" si="42"/>
        <v>137.00750000000005</v>
      </c>
      <c r="X116" s="78">
        <f>'Input Model'!O$64</f>
        <v>183</v>
      </c>
      <c r="Y116" s="77">
        <f t="shared" si="54"/>
        <v>723.03250000000003</v>
      </c>
      <c r="Z116" s="79">
        <f t="shared" si="55"/>
        <v>-20.99249999999995</v>
      </c>
      <c r="AA116" s="80">
        <f>'Input Model'!O$4</f>
        <v>750</v>
      </c>
      <c r="AB116" s="320">
        <f t="shared" si="43"/>
        <v>507780.00000000006</v>
      </c>
      <c r="AC116" s="81">
        <f t="shared" si="44"/>
        <v>18750</v>
      </c>
      <c r="AD116" s="81">
        <f t="shared" si="45"/>
        <v>526530</v>
      </c>
      <c r="AE116" s="81">
        <f t="shared" si="46"/>
        <v>367359.375</v>
      </c>
      <c r="AF116" s="81">
        <f t="shared" si="47"/>
        <v>37665</v>
      </c>
      <c r="AG116" s="82">
        <f t="shared" si="48"/>
        <v>18750</v>
      </c>
      <c r="AH116" s="81">
        <f t="shared" si="49"/>
        <v>423774.375</v>
      </c>
      <c r="AI116" s="79">
        <f t="shared" si="50"/>
        <v>102755.625</v>
      </c>
      <c r="AJ116" s="84">
        <f t="shared" si="51"/>
        <v>137250</v>
      </c>
      <c r="AK116" s="141">
        <f t="shared" si="56"/>
        <v>542274.375</v>
      </c>
      <c r="AL116" s="155">
        <f t="shared" si="52"/>
        <v>-15744.375</v>
      </c>
      <c r="AM116" s="46">
        <v>3</v>
      </c>
    </row>
    <row r="117" spans="1:39" x14ac:dyDescent="0.25">
      <c r="A117" s="22" t="s">
        <v>4</v>
      </c>
      <c r="B117" s="37" t="s">
        <v>19</v>
      </c>
      <c r="C117" s="136">
        <v>3.68</v>
      </c>
      <c r="D117" s="72">
        <f t="shared" si="63"/>
        <v>3.68</v>
      </c>
      <c r="E117" s="73">
        <f t="shared" si="57"/>
        <v>0.13736263736263737</v>
      </c>
      <c r="F117" s="73">
        <f t="shared" si="36"/>
        <v>3.8173626373626375</v>
      </c>
      <c r="G117" s="73">
        <f t="shared" si="58"/>
        <v>2.6912774725274726</v>
      </c>
      <c r="H117" s="74">
        <f t="shared" si="59"/>
        <v>0.27593406593406594</v>
      </c>
      <c r="I117" s="75">
        <f t="shared" si="60"/>
        <v>0.13736263736263737</v>
      </c>
      <c r="J117" s="74">
        <f t="shared" si="37"/>
        <v>3.1045741758241761</v>
      </c>
      <c r="K117" s="71">
        <f t="shared" si="38"/>
        <v>0.71278846153846143</v>
      </c>
      <c r="L117" s="76">
        <f t="shared" si="61"/>
        <v>1.0054945054945055</v>
      </c>
      <c r="M117" s="74">
        <f t="shared" si="53"/>
        <v>3.9727060439560442</v>
      </c>
      <c r="N117" s="71">
        <f t="shared" si="39"/>
        <v>-0.15534340659340673</v>
      </c>
      <c r="O117" s="123">
        <f>'Input Model'!O$10</f>
        <v>182</v>
      </c>
      <c r="P117" s="77">
        <f t="shared" si="62"/>
        <v>669.76</v>
      </c>
      <c r="Q117" s="77">
        <f>'Input Model'!O$19</f>
        <v>25</v>
      </c>
      <c r="R117" s="77">
        <f t="shared" si="40"/>
        <v>694.76</v>
      </c>
      <c r="S117" s="77">
        <f>'Input Model'!O$36</f>
        <v>489.8125</v>
      </c>
      <c r="T117" s="77">
        <f>'Input Model'!O$44</f>
        <v>50.22</v>
      </c>
      <c r="U117" s="78">
        <f>'Input Model'!O$55</f>
        <v>25</v>
      </c>
      <c r="V117" s="77">
        <f t="shared" si="41"/>
        <v>565.03250000000003</v>
      </c>
      <c r="W117" s="79">
        <f t="shared" si="42"/>
        <v>129.72749999999996</v>
      </c>
      <c r="X117" s="78">
        <f>'Input Model'!O$64</f>
        <v>183</v>
      </c>
      <c r="Y117" s="77">
        <f t="shared" si="54"/>
        <v>723.03250000000003</v>
      </c>
      <c r="Z117" s="79">
        <f t="shared" si="55"/>
        <v>-28.272500000000036</v>
      </c>
      <c r="AA117" s="80">
        <f>'Input Model'!O$4</f>
        <v>750</v>
      </c>
      <c r="AB117" s="320">
        <f t="shared" si="43"/>
        <v>502320</v>
      </c>
      <c r="AC117" s="81">
        <f t="shared" si="44"/>
        <v>18750</v>
      </c>
      <c r="AD117" s="81">
        <f t="shared" si="45"/>
        <v>521070</v>
      </c>
      <c r="AE117" s="81">
        <f t="shared" si="46"/>
        <v>367359.375</v>
      </c>
      <c r="AF117" s="81">
        <f t="shared" si="47"/>
        <v>37665</v>
      </c>
      <c r="AG117" s="82">
        <f t="shared" si="48"/>
        <v>18750</v>
      </c>
      <c r="AH117" s="81">
        <f t="shared" si="49"/>
        <v>423774.375</v>
      </c>
      <c r="AI117" s="79">
        <f t="shared" si="50"/>
        <v>97295.625</v>
      </c>
      <c r="AJ117" s="84">
        <f t="shared" si="51"/>
        <v>137250</v>
      </c>
      <c r="AK117" s="141">
        <f t="shared" si="56"/>
        <v>542274.375</v>
      </c>
      <c r="AL117" s="155">
        <f t="shared" si="52"/>
        <v>-21204.375</v>
      </c>
      <c r="AM117" s="46">
        <v>4</v>
      </c>
    </row>
    <row r="118" spans="1:39" x14ac:dyDescent="0.25">
      <c r="A118" s="22" t="s">
        <v>4</v>
      </c>
      <c r="B118" s="145" t="s">
        <v>150</v>
      </c>
      <c r="C118" s="136">
        <v>3.76</v>
      </c>
      <c r="D118" s="72">
        <f t="shared" si="63"/>
        <v>3.76</v>
      </c>
      <c r="E118" s="73">
        <f t="shared" si="57"/>
        <v>0.13736263736263737</v>
      </c>
      <c r="F118" s="73">
        <f t="shared" si="36"/>
        <v>3.8973626373626371</v>
      </c>
      <c r="G118" s="73">
        <f t="shared" si="58"/>
        <v>2.6912774725274726</v>
      </c>
      <c r="H118" s="74">
        <f t="shared" si="59"/>
        <v>0.27593406593406594</v>
      </c>
      <c r="I118" s="75">
        <f t="shared" si="60"/>
        <v>0.13736263736263737</v>
      </c>
      <c r="J118" s="74">
        <f t="shared" si="37"/>
        <v>3.1045741758241761</v>
      </c>
      <c r="K118" s="71">
        <f t="shared" si="38"/>
        <v>0.79278846153846105</v>
      </c>
      <c r="L118" s="76">
        <f t="shared" si="61"/>
        <v>1.0054945054945055</v>
      </c>
      <c r="M118" s="74">
        <f t="shared" si="53"/>
        <v>3.9727060439560442</v>
      </c>
      <c r="N118" s="71">
        <f t="shared" si="39"/>
        <v>-7.5343406593407103E-2</v>
      </c>
      <c r="O118" s="123">
        <f>'Input Model'!O$10</f>
        <v>182</v>
      </c>
      <c r="P118" s="77">
        <f t="shared" si="62"/>
        <v>684.31999999999994</v>
      </c>
      <c r="Q118" s="77">
        <f>'Input Model'!O$19</f>
        <v>25</v>
      </c>
      <c r="R118" s="77">
        <f t="shared" si="40"/>
        <v>709.31999999999994</v>
      </c>
      <c r="S118" s="77">
        <f>'Input Model'!O$36</f>
        <v>489.8125</v>
      </c>
      <c r="T118" s="77">
        <f>'Input Model'!O$44</f>
        <v>50.22</v>
      </c>
      <c r="U118" s="78">
        <f>'Input Model'!O$55</f>
        <v>25</v>
      </c>
      <c r="V118" s="77">
        <f t="shared" si="41"/>
        <v>565.03250000000003</v>
      </c>
      <c r="W118" s="79">
        <f t="shared" si="42"/>
        <v>144.28749999999991</v>
      </c>
      <c r="X118" s="78">
        <f>'Input Model'!O$64</f>
        <v>183</v>
      </c>
      <c r="Y118" s="77">
        <f t="shared" si="54"/>
        <v>723.03250000000003</v>
      </c>
      <c r="Z118" s="79">
        <f t="shared" si="55"/>
        <v>-13.712500000000091</v>
      </c>
      <c r="AA118" s="80">
        <f>'Input Model'!O$4</f>
        <v>750</v>
      </c>
      <c r="AB118" s="320">
        <f t="shared" si="43"/>
        <v>513239.99999999994</v>
      </c>
      <c r="AC118" s="81">
        <f t="shared" si="44"/>
        <v>18750</v>
      </c>
      <c r="AD118" s="81">
        <f t="shared" si="45"/>
        <v>531990</v>
      </c>
      <c r="AE118" s="81">
        <f t="shared" si="46"/>
        <v>367359.375</v>
      </c>
      <c r="AF118" s="81">
        <f t="shared" si="47"/>
        <v>37665</v>
      </c>
      <c r="AG118" s="82">
        <f t="shared" si="48"/>
        <v>18750</v>
      </c>
      <c r="AH118" s="81">
        <f t="shared" si="49"/>
        <v>423774.375</v>
      </c>
      <c r="AI118" s="79">
        <f t="shared" si="50"/>
        <v>108215.625</v>
      </c>
      <c r="AJ118" s="84">
        <f t="shared" si="51"/>
        <v>137250</v>
      </c>
      <c r="AK118" s="141">
        <f t="shared" si="56"/>
        <v>542274.375</v>
      </c>
      <c r="AL118" s="155">
        <f t="shared" si="52"/>
        <v>-10284.375</v>
      </c>
      <c r="AM118" s="46">
        <v>5</v>
      </c>
    </row>
    <row r="119" spans="1:39" x14ac:dyDescent="0.25">
      <c r="A119" s="22" t="s">
        <v>4</v>
      </c>
      <c r="B119" s="37" t="s">
        <v>20</v>
      </c>
      <c r="C119" s="136">
        <v>3.66</v>
      </c>
      <c r="D119" s="72">
        <f t="shared" si="63"/>
        <v>3.66</v>
      </c>
      <c r="E119" s="73">
        <f t="shared" si="57"/>
        <v>0.13736263736263737</v>
      </c>
      <c r="F119" s="73">
        <f t="shared" si="36"/>
        <v>3.7973626373626375</v>
      </c>
      <c r="G119" s="73">
        <f t="shared" si="58"/>
        <v>2.6912774725274726</v>
      </c>
      <c r="H119" s="74">
        <f t="shared" si="59"/>
        <v>0.27593406593406594</v>
      </c>
      <c r="I119" s="75">
        <f t="shared" si="60"/>
        <v>0.13736263736263737</v>
      </c>
      <c r="J119" s="74">
        <f t="shared" si="37"/>
        <v>3.1045741758241761</v>
      </c>
      <c r="K119" s="71">
        <f t="shared" si="38"/>
        <v>0.69278846153846141</v>
      </c>
      <c r="L119" s="76">
        <f t="shared" si="61"/>
        <v>1.0054945054945055</v>
      </c>
      <c r="M119" s="74">
        <f t="shared" si="53"/>
        <v>3.9727060439560442</v>
      </c>
      <c r="N119" s="71">
        <f t="shared" si="39"/>
        <v>-0.17534340659340675</v>
      </c>
      <c r="O119" s="123">
        <f>'Input Model'!O$10</f>
        <v>182</v>
      </c>
      <c r="P119" s="77">
        <f t="shared" si="62"/>
        <v>666.12</v>
      </c>
      <c r="Q119" s="77">
        <f>'Input Model'!O$19</f>
        <v>25</v>
      </c>
      <c r="R119" s="77">
        <f t="shared" si="40"/>
        <v>691.12</v>
      </c>
      <c r="S119" s="77">
        <f>'Input Model'!O$36</f>
        <v>489.8125</v>
      </c>
      <c r="T119" s="77">
        <f>'Input Model'!O$44</f>
        <v>50.22</v>
      </c>
      <c r="U119" s="78">
        <f>'Input Model'!O$55</f>
        <v>25</v>
      </c>
      <c r="V119" s="77">
        <f t="shared" si="41"/>
        <v>565.03250000000003</v>
      </c>
      <c r="W119" s="79">
        <f t="shared" si="42"/>
        <v>126.08749999999998</v>
      </c>
      <c r="X119" s="78">
        <f>'Input Model'!O$64</f>
        <v>183</v>
      </c>
      <c r="Y119" s="77">
        <f t="shared" si="54"/>
        <v>723.03250000000003</v>
      </c>
      <c r="Z119" s="79">
        <f t="shared" si="55"/>
        <v>-31.912500000000023</v>
      </c>
      <c r="AA119" s="80">
        <f>'Input Model'!O$4</f>
        <v>750</v>
      </c>
      <c r="AB119" s="320">
        <f t="shared" si="43"/>
        <v>499590</v>
      </c>
      <c r="AC119" s="81">
        <f t="shared" si="44"/>
        <v>18750</v>
      </c>
      <c r="AD119" s="81">
        <f t="shared" si="45"/>
        <v>518340</v>
      </c>
      <c r="AE119" s="81">
        <f t="shared" si="46"/>
        <v>367359.375</v>
      </c>
      <c r="AF119" s="81">
        <f t="shared" si="47"/>
        <v>37665</v>
      </c>
      <c r="AG119" s="82">
        <f t="shared" si="48"/>
        <v>18750</v>
      </c>
      <c r="AH119" s="81">
        <f t="shared" si="49"/>
        <v>423774.375</v>
      </c>
      <c r="AI119" s="79">
        <f t="shared" si="50"/>
        <v>94565.625</v>
      </c>
      <c r="AJ119" s="84">
        <f t="shared" si="51"/>
        <v>137250</v>
      </c>
      <c r="AK119" s="141">
        <f t="shared" si="56"/>
        <v>542274.375</v>
      </c>
      <c r="AL119" s="155">
        <f t="shared" si="52"/>
        <v>-23934.375</v>
      </c>
      <c r="AM119" s="46">
        <v>6</v>
      </c>
    </row>
    <row r="120" spans="1:39" x14ac:dyDescent="0.25">
      <c r="A120" s="22" t="s">
        <v>4</v>
      </c>
      <c r="B120" s="37" t="s">
        <v>11</v>
      </c>
      <c r="C120" s="136">
        <v>3.61</v>
      </c>
      <c r="D120" s="72">
        <f t="shared" si="63"/>
        <v>3.61</v>
      </c>
      <c r="E120" s="73">
        <f t="shared" si="57"/>
        <v>0.13736263736263737</v>
      </c>
      <c r="F120" s="73">
        <f t="shared" si="36"/>
        <v>3.7473626373626372</v>
      </c>
      <c r="G120" s="73">
        <f t="shared" si="58"/>
        <v>2.6912774725274726</v>
      </c>
      <c r="H120" s="74">
        <f t="shared" si="59"/>
        <v>0.27593406593406594</v>
      </c>
      <c r="I120" s="75">
        <f t="shared" si="60"/>
        <v>0.13736263736263737</v>
      </c>
      <c r="J120" s="74">
        <f t="shared" si="37"/>
        <v>3.1045741758241761</v>
      </c>
      <c r="K120" s="71">
        <f t="shared" si="38"/>
        <v>0.64278846153846114</v>
      </c>
      <c r="L120" s="76">
        <f t="shared" si="61"/>
        <v>1.0054945054945055</v>
      </c>
      <c r="M120" s="74">
        <f t="shared" si="53"/>
        <v>3.9727060439560442</v>
      </c>
      <c r="N120" s="71">
        <f t="shared" si="39"/>
        <v>-0.22534340659340701</v>
      </c>
      <c r="O120" s="123">
        <f>'Input Model'!O$10</f>
        <v>182</v>
      </c>
      <c r="P120" s="77">
        <f t="shared" si="62"/>
        <v>657.02</v>
      </c>
      <c r="Q120" s="77">
        <f>'Input Model'!O$19</f>
        <v>25</v>
      </c>
      <c r="R120" s="77">
        <f t="shared" si="40"/>
        <v>682.02</v>
      </c>
      <c r="S120" s="77">
        <f>'Input Model'!O$36</f>
        <v>489.8125</v>
      </c>
      <c r="T120" s="77">
        <f>'Input Model'!O$44</f>
        <v>50.22</v>
      </c>
      <c r="U120" s="78">
        <f>'Input Model'!O$55</f>
        <v>25</v>
      </c>
      <c r="V120" s="77">
        <f t="shared" si="41"/>
        <v>565.03250000000003</v>
      </c>
      <c r="W120" s="79">
        <f t="shared" si="42"/>
        <v>116.98749999999995</v>
      </c>
      <c r="X120" s="78">
        <f>'Input Model'!O$64</f>
        <v>183</v>
      </c>
      <c r="Y120" s="77">
        <f t="shared" si="54"/>
        <v>723.03250000000003</v>
      </c>
      <c r="Z120" s="79">
        <f t="shared" si="55"/>
        <v>-41.012500000000045</v>
      </c>
      <c r="AA120" s="80">
        <f>'Input Model'!O$4</f>
        <v>750</v>
      </c>
      <c r="AB120" s="320">
        <f t="shared" si="43"/>
        <v>492765</v>
      </c>
      <c r="AC120" s="81">
        <f t="shared" si="44"/>
        <v>18750</v>
      </c>
      <c r="AD120" s="81">
        <f t="shared" si="45"/>
        <v>511515</v>
      </c>
      <c r="AE120" s="81">
        <f t="shared" si="46"/>
        <v>367359.375</v>
      </c>
      <c r="AF120" s="81">
        <f t="shared" si="47"/>
        <v>37665</v>
      </c>
      <c r="AG120" s="82">
        <f t="shared" si="48"/>
        <v>18750</v>
      </c>
      <c r="AH120" s="81">
        <f t="shared" si="49"/>
        <v>423774.375</v>
      </c>
      <c r="AI120" s="79">
        <f t="shared" si="50"/>
        <v>87740.625</v>
      </c>
      <c r="AJ120" s="84">
        <f t="shared" si="51"/>
        <v>137250</v>
      </c>
      <c r="AK120" s="141">
        <f t="shared" si="56"/>
        <v>542274.375</v>
      </c>
      <c r="AL120" s="155">
        <f t="shared" si="52"/>
        <v>-30759.375</v>
      </c>
      <c r="AM120" s="46">
        <v>7</v>
      </c>
    </row>
    <row r="121" spans="1:39" x14ac:dyDescent="0.25">
      <c r="A121" s="22" t="s">
        <v>4</v>
      </c>
      <c r="B121" s="37" t="s">
        <v>12</v>
      </c>
      <c r="C121" s="136">
        <v>3.46</v>
      </c>
      <c r="D121" s="72">
        <f t="shared" si="63"/>
        <v>3.46</v>
      </c>
      <c r="E121" s="73">
        <f t="shared" si="57"/>
        <v>0.13736263736263737</v>
      </c>
      <c r="F121" s="73">
        <f t="shared" si="36"/>
        <v>3.5973626373626373</v>
      </c>
      <c r="G121" s="73">
        <f t="shared" si="58"/>
        <v>2.6912774725274726</v>
      </c>
      <c r="H121" s="74">
        <f t="shared" si="59"/>
        <v>0.27593406593406594</v>
      </c>
      <c r="I121" s="75">
        <f t="shared" si="60"/>
        <v>0.13736263736263737</v>
      </c>
      <c r="J121" s="74">
        <f t="shared" si="37"/>
        <v>3.1045741758241761</v>
      </c>
      <c r="K121" s="71">
        <f t="shared" si="38"/>
        <v>0.49278846153846123</v>
      </c>
      <c r="L121" s="76">
        <f t="shared" si="61"/>
        <v>1.0054945054945055</v>
      </c>
      <c r="M121" s="74">
        <f t="shared" si="53"/>
        <v>3.9727060439560442</v>
      </c>
      <c r="N121" s="71">
        <f t="shared" si="39"/>
        <v>-0.37534340659340693</v>
      </c>
      <c r="O121" s="123">
        <f>'Input Model'!O$10</f>
        <v>182</v>
      </c>
      <c r="P121" s="77">
        <f t="shared" si="62"/>
        <v>629.72</v>
      </c>
      <c r="Q121" s="77">
        <f>'Input Model'!O$19</f>
        <v>25</v>
      </c>
      <c r="R121" s="77">
        <f t="shared" si="40"/>
        <v>654.72</v>
      </c>
      <c r="S121" s="77">
        <f>'Input Model'!O$36</f>
        <v>489.8125</v>
      </c>
      <c r="T121" s="77">
        <f>'Input Model'!O$44</f>
        <v>50.22</v>
      </c>
      <c r="U121" s="78">
        <f>'Input Model'!O$55</f>
        <v>25</v>
      </c>
      <c r="V121" s="77">
        <f t="shared" si="41"/>
        <v>565.03250000000003</v>
      </c>
      <c r="W121" s="79">
        <f t="shared" si="42"/>
        <v>89.6875</v>
      </c>
      <c r="X121" s="78">
        <f>'Input Model'!O$64</f>
        <v>183</v>
      </c>
      <c r="Y121" s="77">
        <f t="shared" si="54"/>
        <v>723.03250000000003</v>
      </c>
      <c r="Z121" s="79">
        <f t="shared" si="55"/>
        <v>-68.3125</v>
      </c>
      <c r="AA121" s="80">
        <f>'Input Model'!O$4</f>
        <v>750</v>
      </c>
      <c r="AB121" s="320">
        <f t="shared" si="43"/>
        <v>472290</v>
      </c>
      <c r="AC121" s="81">
        <f t="shared" si="44"/>
        <v>18750</v>
      </c>
      <c r="AD121" s="81">
        <f t="shared" si="45"/>
        <v>491040</v>
      </c>
      <c r="AE121" s="81">
        <f t="shared" si="46"/>
        <v>367359.375</v>
      </c>
      <c r="AF121" s="81">
        <f t="shared" si="47"/>
        <v>37665</v>
      </c>
      <c r="AG121" s="82">
        <f t="shared" si="48"/>
        <v>18750</v>
      </c>
      <c r="AH121" s="81">
        <f t="shared" si="49"/>
        <v>423774.375</v>
      </c>
      <c r="AI121" s="79">
        <f t="shared" si="50"/>
        <v>67265.625</v>
      </c>
      <c r="AJ121" s="84">
        <f t="shared" si="51"/>
        <v>137250</v>
      </c>
      <c r="AK121" s="141">
        <f t="shared" si="56"/>
        <v>542274.375</v>
      </c>
      <c r="AL121" s="155">
        <f t="shared" si="52"/>
        <v>-51234.375</v>
      </c>
      <c r="AM121" s="46">
        <v>8</v>
      </c>
    </row>
    <row r="122" spans="1:39" x14ac:dyDescent="0.25">
      <c r="A122" s="22" t="s">
        <v>4</v>
      </c>
      <c r="B122" s="37" t="s">
        <v>13</v>
      </c>
      <c r="C122" s="136">
        <v>3.52</v>
      </c>
      <c r="D122" s="72">
        <f t="shared" si="63"/>
        <v>3.52</v>
      </c>
      <c r="E122" s="73">
        <f t="shared" si="57"/>
        <v>0.13736263736263737</v>
      </c>
      <c r="F122" s="73">
        <f t="shared" si="36"/>
        <v>3.6573626373626373</v>
      </c>
      <c r="G122" s="73">
        <f t="shared" si="58"/>
        <v>2.6912774725274726</v>
      </c>
      <c r="H122" s="74">
        <f t="shared" si="59"/>
        <v>0.27593406593406594</v>
      </c>
      <c r="I122" s="75">
        <f t="shared" si="60"/>
        <v>0.13736263736263737</v>
      </c>
      <c r="J122" s="74">
        <f t="shared" si="37"/>
        <v>3.1045741758241761</v>
      </c>
      <c r="K122" s="71">
        <f t="shared" si="38"/>
        <v>0.55278846153846128</v>
      </c>
      <c r="L122" s="76">
        <f t="shared" si="61"/>
        <v>1.0054945054945055</v>
      </c>
      <c r="M122" s="74">
        <f t="shared" si="53"/>
        <v>3.9727060439560442</v>
      </c>
      <c r="N122" s="71">
        <f t="shared" si="39"/>
        <v>-0.31534340659340687</v>
      </c>
      <c r="O122" s="123">
        <f>'Input Model'!O$10</f>
        <v>182</v>
      </c>
      <c r="P122" s="77">
        <f t="shared" si="62"/>
        <v>640.64</v>
      </c>
      <c r="Q122" s="77">
        <f>'Input Model'!O$19</f>
        <v>25</v>
      </c>
      <c r="R122" s="77">
        <f t="shared" si="40"/>
        <v>665.64</v>
      </c>
      <c r="S122" s="77">
        <f>'Input Model'!O$36</f>
        <v>489.8125</v>
      </c>
      <c r="T122" s="77">
        <f>'Input Model'!O$44</f>
        <v>50.22</v>
      </c>
      <c r="U122" s="78">
        <f>'Input Model'!O$55</f>
        <v>25</v>
      </c>
      <c r="V122" s="77">
        <f t="shared" si="41"/>
        <v>565.03250000000003</v>
      </c>
      <c r="W122" s="79">
        <f t="shared" si="42"/>
        <v>100.60749999999996</v>
      </c>
      <c r="X122" s="78">
        <f>'Input Model'!O$64</f>
        <v>183</v>
      </c>
      <c r="Y122" s="77">
        <f t="shared" si="54"/>
        <v>723.03250000000003</v>
      </c>
      <c r="Z122" s="79">
        <f t="shared" si="55"/>
        <v>-57.392500000000041</v>
      </c>
      <c r="AA122" s="80">
        <f>'Input Model'!O$4</f>
        <v>750</v>
      </c>
      <c r="AB122" s="320">
        <f t="shared" si="43"/>
        <v>480480</v>
      </c>
      <c r="AC122" s="81">
        <f t="shared" si="44"/>
        <v>18750</v>
      </c>
      <c r="AD122" s="81">
        <f t="shared" si="45"/>
        <v>499230</v>
      </c>
      <c r="AE122" s="81">
        <f t="shared" si="46"/>
        <v>367359.375</v>
      </c>
      <c r="AF122" s="81">
        <f t="shared" si="47"/>
        <v>37665</v>
      </c>
      <c r="AG122" s="82">
        <f t="shared" si="48"/>
        <v>18750</v>
      </c>
      <c r="AH122" s="81">
        <f t="shared" si="49"/>
        <v>423774.375</v>
      </c>
      <c r="AI122" s="79">
        <f t="shared" si="50"/>
        <v>75455.625</v>
      </c>
      <c r="AJ122" s="84">
        <f t="shared" si="51"/>
        <v>137250</v>
      </c>
      <c r="AK122" s="141">
        <f t="shared" si="56"/>
        <v>542274.375</v>
      </c>
      <c r="AL122" s="155">
        <f t="shared" si="52"/>
        <v>-43044.375</v>
      </c>
      <c r="AM122" s="46">
        <v>9</v>
      </c>
    </row>
    <row r="123" spans="1:39" x14ac:dyDescent="0.25">
      <c r="A123" s="22" t="s">
        <v>4</v>
      </c>
      <c r="B123" s="37" t="s">
        <v>14</v>
      </c>
      <c r="C123" s="136">
        <v>3.42</v>
      </c>
      <c r="D123" s="72">
        <f t="shared" si="63"/>
        <v>3.42</v>
      </c>
      <c r="E123" s="73">
        <f t="shared" si="57"/>
        <v>0.13736263736263737</v>
      </c>
      <c r="F123" s="73">
        <f t="shared" si="36"/>
        <v>3.5573626373626372</v>
      </c>
      <c r="G123" s="73">
        <f t="shared" si="58"/>
        <v>2.6912774725274726</v>
      </c>
      <c r="H123" s="74">
        <f t="shared" si="59"/>
        <v>0.27593406593406594</v>
      </c>
      <c r="I123" s="75">
        <f t="shared" si="60"/>
        <v>0.13736263736263737</v>
      </c>
      <c r="J123" s="74">
        <f t="shared" si="37"/>
        <v>3.1045741758241761</v>
      </c>
      <c r="K123" s="71">
        <f t="shared" si="38"/>
        <v>0.4527884615384612</v>
      </c>
      <c r="L123" s="76">
        <f t="shared" si="61"/>
        <v>1.0054945054945055</v>
      </c>
      <c r="M123" s="74">
        <f t="shared" si="53"/>
        <v>3.9727060439560442</v>
      </c>
      <c r="N123" s="71">
        <f t="shared" si="39"/>
        <v>-0.41534340659340696</v>
      </c>
      <c r="O123" s="123">
        <f>'Input Model'!O$10</f>
        <v>182</v>
      </c>
      <c r="P123" s="77">
        <f t="shared" si="62"/>
        <v>622.43999999999994</v>
      </c>
      <c r="Q123" s="77">
        <f>'Input Model'!O$19</f>
        <v>25</v>
      </c>
      <c r="R123" s="77">
        <f t="shared" si="40"/>
        <v>647.43999999999994</v>
      </c>
      <c r="S123" s="77">
        <f>'Input Model'!O$36</f>
        <v>489.8125</v>
      </c>
      <c r="T123" s="77">
        <f>'Input Model'!O$44</f>
        <v>50.22</v>
      </c>
      <c r="U123" s="78">
        <f>'Input Model'!O$55</f>
        <v>25</v>
      </c>
      <c r="V123" s="77">
        <f t="shared" si="41"/>
        <v>565.03250000000003</v>
      </c>
      <c r="W123" s="79">
        <f t="shared" si="42"/>
        <v>82.407499999999914</v>
      </c>
      <c r="X123" s="78">
        <f>'Input Model'!O$64</f>
        <v>183</v>
      </c>
      <c r="Y123" s="77">
        <f t="shared" si="54"/>
        <v>723.03250000000003</v>
      </c>
      <c r="Z123" s="79">
        <f t="shared" si="55"/>
        <v>-75.592500000000086</v>
      </c>
      <c r="AA123" s="80">
        <f>'Input Model'!O$4</f>
        <v>750</v>
      </c>
      <c r="AB123" s="320">
        <f t="shared" si="43"/>
        <v>466829.99999999994</v>
      </c>
      <c r="AC123" s="81">
        <f t="shared" si="44"/>
        <v>18750</v>
      </c>
      <c r="AD123" s="81">
        <f t="shared" si="45"/>
        <v>485579.99999999994</v>
      </c>
      <c r="AE123" s="81">
        <f t="shared" si="46"/>
        <v>367359.375</v>
      </c>
      <c r="AF123" s="81">
        <f t="shared" si="47"/>
        <v>37665</v>
      </c>
      <c r="AG123" s="82">
        <f t="shared" si="48"/>
        <v>18750</v>
      </c>
      <c r="AH123" s="81">
        <f t="shared" si="49"/>
        <v>423774.375</v>
      </c>
      <c r="AI123" s="79">
        <f t="shared" si="50"/>
        <v>61805.624999999942</v>
      </c>
      <c r="AJ123" s="84">
        <f t="shared" si="51"/>
        <v>137250</v>
      </c>
      <c r="AK123" s="141">
        <f t="shared" si="56"/>
        <v>542274.375</v>
      </c>
      <c r="AL123" s="155">
        <f t="shared" si="52"/>
        <v>-56694.375000000058</v>
      </c>
      <c r="AM123" s="46">
        <v>10</v>
      </c>
    </row>
    <row r="124" spans="1:39" x14ac:dyDescent="0.25">
      <c r="A124" s="22" t="s">
        <v>4</v>
      </c>
      <c r="B124" s="37" t="s">
        <v>15</v>
      </c>
      <c r="C124" s="136">
        <v>3.5</v>
      </c>
      <c r="D124" s="72">
        <f t="shared" si="63"/>
        <v>3.5</v>
      </c>
      <c r="E124" s="73">
        <f t="shared" si="57"/>
        <v>0.13736263736263737</v>
      </c>
      <c r="F124" s="73">
        <f t="shared" si="36"/>
        <v>3.6373626373626373</v>
      </c>
      <c r="G124" s="73">
        <f t="shared" si="58"/>
        <v>2.6912774725274726</v>
      </c>
      <c r="H124" s="74">
        <f t="shared" si="59"/>
        <v>0.27593406593406594</v>
      </c>
      <c r="I124" s="75">
        <f t="shared" si="60"/>
        <v>0.13736263736263737</v>
      </c>
      <c r="J124" s="74">
        <f t="shared" si="37"/>
        <v>3.1045741758241761</v>
      </c>
      <c r="K124" s="71">
        <f t="shared" si="38"/>
        <v>0.53278846153846127</v>
      </c>
      <c r="L124" s="76">
        <f t="shared" si="61"/>
        <v>1.0054945054945055</v>
      </c>
      <c r="M124" s="74">
        <f t="shared" si="53"/>
        <v>3.9727060439560442</v>
      </c>
      <c r="N124" s="71">
        <f t="shared" si="39"/>
        <v>-0.33534340659340689</v>
      </c>
      <c r="O124" s="123">
        <f>'Input Model'!O$10</f>
        <v>182</v>
      </c>
      <c r="P124" s="77">
        <f t="shared" si="62"/>
        <v>637</v>
      </c>
      <c r="Q124" s="77">
        <f>'Input Model'!O$19</f>
        <v>25</v>
      </c>
      <c r="R124" s="77">
        <f t="shared" si="40"/>
        <v>662</v>
      </c>
      <c r="S124" s="77">
        <f>'Input Model'!O$36</f>
        <v>489.8125</v>
      </c>
      <c r="T124" s="77">
        <f>'Input Model'!O$44</f>
        <v>50.22</v>
      </c>
      <c r="U124" s="78">
        <f>'Input Model'!O$55</f>
        <v>25</v>
      </c>
      <c r="V124" s="77">
        <f t="shared" si="41"/>
        <v>565.03250000000003</v>
      </c>
      <c r="W124" s="79">
        <f t="shared" si="42"/>
        <v>96.967499999999973</v>
      </c>
      <c r="X124" s="78">
        <f>'Input Model'!O$64</f>
        <v>183</v>
      </c>
      <c r="Y124" s="77">
        <f t="shared" si="54"/>
        <v>723.03250000000003</v>
      </c>
      <c r="Z124" s="79">
        <f t="shared" si="55"/>
        <v>-61.032500000000027</v>
      </c>
      <c r="AA124" s="80">
        <f>'Input Model'!O$4</f>
        <v>750</v>
      </c>
      <c r="AB124" s="320">
        <f t="shared" si="43"/>
        <v>477750</v>
      </c>
      <c r="AC124" s="81">
        <f t="shared" si="44"/>
        <v>18750</v>
      </c>
      <c r="AD124" s="81">
        <f t="shared" si="45"/>
        <v>496500</v>
      </c>
      <c r="AE124" s="81">
        <f t="shared" si="46"/>
        <v>367359.375</v>
      </c>
      <c r="AF124" s="81">
        <f t="shared" si="47"/>
        <v>37665</v>
      </c>
      <c r="AG124" s="82">
        <f t="shared" si="48"/>
        <v>18750</v>
      </c>
      <c r="AH124" s="81">
        <f t="shared" si="49"/>
        <v>423774.375</v>
      </c>
      <c r="AI124" s="79">
        <f t="shared" si="50"/>
        <v>72725.625</v>
      </c>
      <c r="AJ124" s="84">
        <f t="shared" si="51"/>
        <v>137250</v>
      </c>
      <c r="AK124" s="141">
        <f t="shared" si="56"/>
        <v>542274.375</v>
      </c>
      <c r="AL124" s="155">
        <f t="shared" si="52"/>
        <v>-45774.375</v>
      </c>
      <c r="AM124" s="46">
        <v>11</v>
      </c>
    </row>
    <row r="125" spans="1:39" x14ac:dyDescent="0.25">
      <c r="A125" s="23" t="s">
        <v>4</v>
      </c>
      <c r="B125" s="130" t="s">
        <v>151</v>
      </c>
      <c r="C125" s="137">
        <v>3.61</v>
      </c>
      <c r="D125" s="86">
        <f t="shared" si="63"/>
        <v>3.61</v>
      </c>
      <c r="E125" s="87">
        <f t="shared" si="57"/>
        <v>0.13736263736263737</v>
      </c>
      <c r="F125" s="87">
        <f t="shared" si="36"/>
        <v>3.7473626373626372</v>
      </c>
      <c r="G125" s="87">
        <f t="shared" si="58"/>
        <v>2.6912774725274726</v>
      </c>
      <c r="H125" s="88">
        <f t="shared" si="59"/>
        <v>0.27593406593406594</v>
      </c>
      <c r="I125" s="89">
        <f t="shared" si="60"/>
        <v>0.13736263736263737</v>
      </c>
      <c r="J125" s="88">
        <f t="shared" si="37"/>
        <v>3.1045741758241761</v>
      </c>
      <c r="K125" s="85">
        <f t="shared" si="38"/>
        <v>0.64278846153846114</v>
      </c>
      <c r="L125" s="90">
        <f t="shared" si="61"/>
        <v>1.0054945054945055</v>
      </c>
      <c r="M125" s="88">
        <f t="shared" si="53"/>
        <v>3.9727060439560442</v>
      </c>
      <c r="N125" s="85">
        <f t="shared" si="39"/>
        <v>-0.22534340659340701</v>
      </c>
      <c r="O125" s="91">
        <f>'Input Model'!O$10</f>
        <v>182</v>
      </c>
      <c r="P125" s="92">
        <f t="shared" si="62"/>
        <v>657.02</v>
      </c>
      <c r="Q125" s="92">
        <f>'Input Model'!O$19</f>
        <v>25</v>
      </c>
      <c r="R125" s="92">
        <f t="shared" si="40"/>
        <v>682.02</v>
      </c>
      <c r="S125" s="92">
        <f>'Input Model'!O$36</f>
        <v>489.8125</v>
      </c>
      <c r="T125" s="92">
        <f>'Input Model'!O$44</f>
        <v>50.22</v>
      </c>
      <c r="U125" s="93">
        <f>'Input Model'!O$55</f>
        <v>25</v>
      </c>
      <c r="V125" s="92">
        <f t="shared" si="41"/>
        <v>565.03250000000003</v>
      </c>
      <c r="W125" s="94">
        <f t="shared" si="42"/>
        <v>116.98749999999995</v>
      </c>
      <c r="X125" s="93">
        <f>'Input Model'!O$64</f>
        <v>183</v>
      </c>
      <c r="Y125" s="92">
        <f t="shared" si="54"/>
        <v>723.03250000000003</v>
      </c>
      <c r="Z125" s="94">
        <f t="shared" si="55"/>
        <v>-41.012500000000045</v>
      </c>
      <c r="AA125" s="95">
        <f>'Input Model'!O$4</f>
        <v>750</v>
      </c>
      <c r="AB125" s="321">
        <f t="shared" si="43"/>
        <v>492765</v>
      </c>
      <c r="AC125" s="96">
        <f t="shared" si="44"/>
        <v>18750</v>
      </c>
      <c r="AD125" s="96">
        <f t="shared" si="45"/>
        <v>511515</v>
      </c>
      <c r="AE125" s="96">
        <f t="shared" si="46"/>
        <v>367359.375</v>
      </c>
      <c r="AF125" s="96">
        <f t="shared" si="47"/>
        <v>37665</v>
      </c>
      <c r="AG125" s="97">
        <f t="shared" si="48"/>
        <v>18750</v>
      </c>
      <c r="AH125" s="96">
        <f t="shared" si="49"/>
        <v>423774.375</v>
      </c>
      <c r="AI125" s="94">
        <f t="shared" si="50"/>
        <v>87740.625</v>
      </c>
      <c r="AJ125" s="99">
        <f t="shared" si="51"/>
        <v>137250</v>
      </c>
      <c r="AK125" s="412">
        <f t="shared" si="56"/>
        <v>542274.375</v>
      </c>
      <c r="AL125" s="100">
        <f t="shared" si="52"/>
        <v>-30759.375</v>
      </c>
      <c r="AM125" s="46">
        <v>12</v>
      </c>
    </row>
    <row r="126" spans="1:39" x14ac:dyDescent="0.25">
      <c r="A126" s="21">
        <v>2010</v>
      </c>
      <c r="B126" s="143" t="s">
        <v>115</v>
      </c>
      <c r="C126" s="136">
        <v>4.01</v>
      </c>
      <c r="D126" s="72">
        <f t="shared" si="63"/>
        <v>4.01</v>
      </c>
      <c r="E126" s="73">
        <f t="shared" si="57"/>
        <v>0.15151515151515152</v>
      </c>
      <c r="F126" s="73">
        <f t="shared" si="36"/>
        <v>4.1615151515151512</v>
      </c>
      <c r="G126" s="73">
        <f t="shared" si="58"/>
        <v>2.1493636363636361</v>
      </c>
      <c r="H126" s="74">
        <f t="shared" si="59"/>
        <v>0.36666666666666664</v>
      </c>
      <c r="I126" s="75">
        <f t="shared" si="60"/>
        <v>0.15151515151515152</v>
      </c>
      <c r="J126" s="74">
        <f t="shared" si="37"/>
        <v>2.6675454545454542</v>
      </c>
      <c r="K126" s="71">
        <f t="shared" si="38"/>
        <v>1.4939696969696969</v>
      </c>
      <c r="L126" s="76">
        <f t="shared" si="61"/>
        <v>1.1151515151515152</v>
      </c>
      <c r="M126" s="74">
        <f t="shared" si="53"/>
        <v>3.6311818181818181</v>
      </c>
      <c r="N126" s="71">
        <f t="shared" si="39"/>
        <v>0.5303333333333331</v>
      </c>
      <c r="O126" s="123">
        <f>'Input Model'!N$10</f>
        <v>165</v>
      </c>
      <c r="P126" s="77">
        <f t="shared" si="62"/>
        <v>661.65</v>
      </c>
      <c r="Q126" s="77">
        <f>'Input Model'!N$19</f>
        <v>25</v>
      </c>
      <c r="R126" s="77">
        <f t="shared" si="40"/>
        <v>686.65</v>
      </c>
      <c r="S126" s="77">
        <f>'Input Model'!N$36</f>
        <v>354.64499999999998</v>
      </c>
      <c r="T126" s="77">
        <f>'Input Model'!N$44</f>
        <v>60.5</v>
      </c>
      <c r="U126" s="78">
        <f>'Input Model'!N$55</f>
        <v>25</v>
      </c>
      <c r="V126" s="77">
        <f t="shared" si="41"/>
        <v>440.14499999999998</v>
      </c>
      <c r="W126" s="79">
        <f t="shared" si="42"/>
        <v>246.505</v>
      </c>
      <c r="X126" s="78">
        <f>'Input Model'!N$64</f>
        <v>184</v>
      </c>
      <c r="Y126" s="77">
        <f t="shared" si="54"/>
        <v>599.14499999999998</v>
      </c>
      <c r="Z126" s="79">
        <f t="shared" si="55"/>
        <v>87.504999999999995</v>
      </c>
      <c r="AA126" s="80">
        <f>'Input Model'!N$4</f>
        <v>750</v>
      </c>
      <c r="AB126" s="320">
        <f t="shared" si="43"/>
        <v>496237.5</v>
      </c>
      <c r="AC126" s="81">
        <f t="shared" si="44"/>
        <v>18750</v>
      </c>
      <c r="AD126" s="81">
        <f t="shared" si="45"/>
        <v>514987.5</v>
      </c>
      <c r="AE126" s="81">
        <f t="shared" si="46"/>
        <v>265983.75</v>
      </c>
      <c r="AF126" s="81">
        <f t="shared" si="47"/>
        <v>45375</v>
      </c>
      <c r="AG126" s="82">
        <f t="shared" si="48"/>
        <v>18750</v>
      </c>
      <c r="AH126" s="81">
        <f t="shared" si="49"/>
        <v>330108.75</v>
      </c>
      <c r="AI126" s="79">
        <f t="shared" si="50"/>
        <v>184878.75</v>
      </c>
      <c r="AJ126" s="84">
        <f t="shared" si="51"/>
        <v>138000</v>
      </c>
      <c r="AK126" s="141">
        <f t="shared" si="56"/>
        <v>449358.75</v>
      </c>
      <c r="AL126" s="155">
        <f t="shared" si="52"/>
        <v>65628.75</v>
      </c>
      <c r="AM126" s="46">
        <v>1</v>
      </c>
    </row>
    <row r="127" spans="1:39" x14ac:dyDescent="0.25">
      <c r="A127" s="22" t="s">
        <v>4</v>
      </c>
      <c r="B127" s="37" t="s">
        <v>17</v>
      </c>
      <c r="C127" s="136">
        <v>4.28</v>
      </c>
      <c r="D127" s="72">
        <f t="shared" si="63"/>
        <v>4.28</v>
      </c>
      <c r="E127" s="73">
        <f t="shared" si="57"/>
        <v>0.15151515151515152</v>
      </c>
      <c r="F127" s="73">
        <f t="shared" si="36"/>
        <v>4.4315151515151516</v>
      </c>
      <c r="G127" s="73">
        <f t="shared" si="58"/>
        <v>2.1493636363636361</v>
      </c>
      <c r="H127" s="74">
        <f t="shared" si="59"/>
        <v>0.36666666666666664</v>
      </c>
      <c r="I127" s="75">
        <f t="shared" si="60"/>
        <v>0.15151515151515152</v>
      </c>
      <c r="J127" s="74">
        <f t="shared" si="37"/>
        <v>2.6675454545454542</v>
      </c>
      <c r="K127" s="71">
        <f t="shared" si="38"/>
        <v>1.7639696969696974</v>
      </c>
      <c r="L127" s="76">
        <f t="shared" si="61"/>
        <v>1.1151515151515152</v>
      </c>
      <c r="M127" s="74">
        <f t="shared" si="53"/>
        <v>3.6311818181818181</v>
      </c>
      <c r="N127" s="71">
        <f t="shared" si="39"/>
        <v>0.80033333333333356</v>
      </c>
      <c r="O127" s="123">
        <f>'Input Model'!N$10</f>
        <v>165</v>
      </c>
      <c r="P127" s="77">
        <f t="shared" si="62"/>
        <v>706.2</v>
      </c>
      <c r="Q127" s="77">
        <f>'Input Model'!N$19</f>
        <v>25</v>
      </c>
      <c r="R127" s="77">
        <f t="shared" si="40"/>
        <v>731.2</v>
      </c>
      <c r="S127" s="77">
        <f>'Input Model'!N$36</f>
        <v>354.64499999999998</v>
      </c>
      <c r="T127" s="77">
        <f>'Input Model'!N$44</f>
        <v>60.5</v>
      </c>
      <c r="U127" s="78">
        <f>'Input Model'!N$55</f>
        <v>25</v>
      </c>
      <c r="V127" s="77">
        <f t="shared" si="41"/>
        <v>440.14499999999998</v>
      </c>
      <c r="W127" s="79">
        <f t="shared" si="42"/>
        <v>291.05500000000006</v>
      </c>
      <c r="X127" s="78">
        <f>'Input Model'!N$64</f>
        <v>184</v>
      </c>
      <c r="Y127" s="77">
        <f t="shared" si="54"/>
        <v>599.14499999999998</v>
      </c>
      <c r="Z127" s="79">
        <f t="shared" si="55"/>
        <v>132.05500000000006</v>
      </c>
      <c r="AA127" s="80">
        <f>'Input Model'!N$4</f>
        <v>750</v>
      </c>
      <c r="AB127" s="320">
        <f t="shared" si="43"/>
        <v>529650</v>
      </c>
      <c r="AC127" s="81">
        <f t="shared" si="44"/>
        <v>18750</v>
      </c>
      <c r="AD127" s="81">
        <f t="shared" si="45"/>
        <v>548400</v>
      </c>
      <c r="AE127" s="81">
        <f t="shared" si="46"/>
        <v>265983.75</v>
      </c>
      <c r="AF127" s="81">
        <f t="shared" si="47"/>
        <v>45375</v>
      </c>
      <c r="AG127" s="82">
        <f t="shared" si="48"/>
        <v>18750</v>
      </c>
      <c r="AH127" s="81">
        <f t="shared" si="49"/>
        <v>330108.75</v>
      </c>
      <c r="AI127" s="79">
        <f t="shared" si="50"/>
        <v>218291.25</v>
      </c>
      <c r="AJ127" s="84">
        <f t="shared" si="51"/>
        <v>138000</v>
      </c>
      <c r="AK127" s="141">
        <f t="shared" si="56"/>
        <v>449358.75</v>
      </c>
      <c r="AL127" s="155">
        <f t="shared" si="52"/>
        <v>99041.25</v>
      </c>
      <c r="AM127" s="46">
        <v>2</v>
      </c>
    </row>
    <row r="128" spans="1:39" x14ac:dyDescent="0.25">
      <c r="A128" s="22" t="s">
        <v>4</v>
      </c>
      <c r="B128" s="37" t="s">
        <v>18</v>
      </c>
      <c r="C128" s="136">
        <v>4.6100000000000003</v>
      </c>
      <c r="D128" s="72">
        <f t="shared" si="63"/>
        <v>4.6100000000000003</v>
      </c>
      <c r="E128" s="73">
        <f t="shared" si="57"/>
        <v>0.15151515151515152</v>
      </c>
      <c r="F128" s="73">
        <f t="shared" si="36"/>
        <v>4.7615151515151517</v>
      </c>
      <c r="G128" s="73">
        <f t="shared" si="58"/>
        <v>2.1493636363636361</v>
      </c>
      <c r="H128" s="74">
        <f t="shared" si="59"/>
        <v>0.36666666666666664</v>
      </c>
      <c r="I128" s="75">
        <f t="shared" si="60"/>
        <v>0.15151515151515152</v>
      </c>
      <c r="J128" s="74">
        <f t="shared" si="37"/>
        <v>2.6675454545454542</v>
      </c>
      <c r="K128" s="71">
        <f t="shared" si="38"/>
        <v>2.0939696969696975</v>
      </c>
      <c r="L128" s="76">
        <f t="shared" si="61"/>
        <v>1.1151515151515152</v>
      </c>
      <c r="M128" s="74">
        <f t="shared" si="53"/>
        <v>3.6311818181818181</v>
      </c>
      <c r="N128" s="71">
        <f t="shared" si="39"/>
        <v>1.1303333333333336</v>
      </c>
      <c r="O128" s="123">
        <f>'Input Model'!N$10</f>
        <v>165</v>
      </c>
      <c r="P128" s="77">
        <f t="shared" si="62"/>
        <v>760.65000000000009</v>
      </c>
      <c r="Q128" s="77">
        <f>'Input Model'!N$19</f>
        <v>25</v>
      </c>
      <c r="R128" s="77">
        <f t="shared" si="40"/>
        <v>785.65000000000009</v>
      </c>
      <c r="S128" s="77">
        <f>'Input Model'!N$36</f>
        <v>354.64499999999998</v>
      </c>
      <c r="T128" s="77">
        <f>'Input Model'!N$44</f>
        <v>60.5</v>
      </c>
      <c r="U128" s="78">
        <f>'Input Model'!N$55</f>
        <v>25</v>
      </c>
      <c r="V128" s="77">
        <f t="shared" si="41"/>
        <v>440.14499999999998</v>
      </c>
      <c r="W128" s="79">
        <f t="shared" si="42"/>
        <v>345.50500000000011</v>
      </c>
      <c r="X128" s="78">
        <f>'Input Model'!N$64</f>
        <v>184</v>
      </c>
      <c r="Y128" s="77">
        <f t="shared" si="54"/>
        <v>599.14499999999998</v>
      </c>
      <c r="Z128" s="79">
        <f t="shared" si="55"/>
        <v>186.50500000000011</v>
      </c>
      <c r="AA128" s="80">
        <f>'Input Model'!N$4</f>
        <v>750</v>
      </c>
      <c r="AB128" s="320">
        <f t="shared" si="43"/>
        <v>570487.50000000012</v>
      </c>
      <c r="AC128" s="81">
        <f t="shared" si="44"/>
        <v>18750</v>
      </c>
      <c r="AD128" s="81">
        <f t="shared" si="45"/>
        <v>589237.50000000012</v>
      </c>
      <c r="AE128" s="81">
        <f t="shared" si="46"/>
        <v>265983.75</v>
      </c>
      <c r="AF128" s="81">
        <f t="shared" si="47"/>
        <v>45375</v>
      </c>
      <c r="AG128" s="82">
        <f t="shared" si="48"/>
        <v>18750</v>
      </c>
      <c r="AH128" s="81">
        <f t="shared" si="49"/>
        <v>330108.75</v>
      </c>
      <c r="AI128" s="79">
        <f t="shared" si="50"/>
        <v>259128.75000000012</v>
      </c>
      <c r="AJ128" s="84">
        <f t="shared" si="51"/>
        <v>138000</v>
      </c>
      <c r="AK128" s="141">
        <f t="shared" si="56"/>
        <v>449358.75</v>
      </c>
      <c r="AL128" s="155">
        <f t="shared" si="52"/>
        <v>139878.75000000012</v>
      </c>
      <c r="AM128" s="46">
        <v>3</v>
      </c>
    </row>
    <row r="129" spans="1:39" x14ac:dyDescent="0.25">
      <c r="A129" s="22" t="s">
        <v>4</v>
      </c>
      <c r="B129" s="37" t="s">
        <v>19</v>
      </c>
      <c r="C129" s="136">
        <v>4.8499999999999996</v>
      </c>
      <c r="D129" s="72">
        <f t="shared" si="63"/>
        <v>4.8499999999999996</v>
      </c>
      <c r="E129" s="73">
        <f t="shared" si="57"/>
        <v>0.15151515151515152</v>
      </c>
      <c r="F129" s="73">
        <f t="shared" si="36"/>
        <v>5.001515151515151</v>
      </c>
      <c r="G129" s="73">
        <f t="shared" si="58"/>
        <v>2.1493636363636361</v>
      </c>
      <c r="H129" s="74">
        <f t="shared" si="59"/>
        <v>0.36666666666666664</v>
      </c>
      <c r="I129" s="75">
        <f t="shared" si="60"/>
        <v>0.15151515151515152</v>
      </c>
      <c r="J129" s="74">
        <f t="shared" si="37"/>
        <v>2.6675454545454542</v>
      </c>
      <c r="K129" s="71">
        <f t="shared" si="38"/>
        <v>2.3339696969696968</v>
      </c>
      <c r="L129" s="76">
        <f t="shared" si="61"/>
        <v>1.1151515151515152</v>
      </c>
      <c r="M129" s="74">
        <f t="shared" si="53"/>
        <v>3.6311818181818181</v>
      </c>
      <c r="N129" s="71">
        <f t="shared" si="39"/>
        <v>1.370333333333333</v>
      </c>
      <c r="O129" s="123">
        <f>'Input Model'!N$10</f>
        <v>165</v>
      </c>
      <c r="P129" s="77">
        <f t="shared" si="62"/>
        <v>800.24999999999989</v>
      </c>
      <c r="Q129" s="77">
        <f>'Input Model'!N$19</f>
        <v>25</v>
      </c>
      <c r="R129" s="77">
        <f t="shared" si="40"/>
        <v>825.24999999999989</v>
      </c>
      <c r="S129" s="77">
        <f>'Input Model'!N$36</f>
        <v>354.64499999999998</v>
      </c>
      <c r="T129" s="77">
        <f>'Input Model'!N$44</f>
        <v>60.5</v>
      </c>
      <c r="U129" s="78">
        <f>'Input Model'!N$55</f>
        <v>25</v>
      </c>
      <c r="V129" s="77">
        <f t="shared" si="41"/>
        <v>440.14499999999998</v>
      </c>
      <c r="W129" s="79">
        <f t="shared" si="42"/>
        <v>385.1049999999999</v>
      </c>
      <c r="X129" s="78">
        <f>'Input Model'!N$64</f>
        <v>184</v>
      </c>
      <c r="Y129" s="77">
        <f t="shared" si="54"/>
        <v>599.14499999999998</v>
      </c>
      <c r="Z129" s="79">
        <f t="shared" si="55"/>
        <v>226.1049999999999</v>
      </c>
      <c r="AA129" s="80">
        <f>'Input Model'!N$4</f>
        <v>750</v>
      </c>
      <c r="AB129" s="320">
        <f t="shared" si="43"/>
        <v>600187.49999999988</v>
      </c>
      <c r="AC129" s="81">
        <f t="shared" si="44"/>
        <v>18750</v>
      </c>
      <c r="AD129" s="81">
        <f t="shared" si="45"/>
        <v>618937.49999999988</v>
      </c>
      <c r="AE129" s="81">
        <f t="shared" si="46"/>
        <v>265983.75</v>
      </c>
      <c r="AF129" s="81">
        <f t="shared" si="47"/>
        <v>45375</v>
      </c>
      <c r="AG129" s="82">
        <f t="shared" si="48"/>
        <v>18750</v>
      </c>
      <c r="AH129" s="81">
        <f t="shared" si="49"/>
        <v>330108.75</v>
      </c>
      <c r="AI129" s="79">
        <f t="shared" si="50"/>
        <v>288828.74999999988</v>
      </c>
      <c r="AJ129" s="84">
        <f t="shared" si="51"/>
        <v>138000</v>
      </c>
      <c r="AK129" s="141">
        <f t="shared" si="56"/>
        <v>449358.75</v>
      </c>
      <c r="AL129" s="155">
        <f t="shared" si="52"/>
        <v>169578.74999999988</v>
      </c>
      <c r="AM129" s="46">
        <v>4</v>
      </c>
    </row>
    <row r="130" spans="1:39" x14ac:dyDescent="0.25">
      <c r="A130" s="22" t="s">
        <v>4</v>
      </c>
      <c r="B130" s="145" t="s">
        <v>152</v>
      </c>
      <c r="C130" s="136">
        <v>5.07</v>
      </c>
      <c r="D130" s="72">
        <f t="shared" si="63"/>
        <v>5.07</v>
      </c>
      <c r="E130" s="73">
        <f t="shared" si="57"/>
        <v>0.15151515151515152</v>
      </c>
      <c r="F130" s="73">
        <f t="shared" si="36"/>
        <v>5.2215151515151517</v>
      </c>
      <c r="G130" s="73">
        <f t="shared" si="58"/>
        <v>2.1493636363636361</v>
      </c>
      <c r="H130" s="74">
        <f t="shared" si="59"/>
        <v>0.36666666666666664</v>
      </c>
      <c r="I130" s="75">
        <f t="shared" si="60"/>
        <v>0.15151515151515152</v>
      </c>
      <c r="J130" s="74">
        <f t="shared" si="37"/>
        <v>2.6675454545454542</v>
      </c>
      <c r="K130" s="71">
        <f t="shared" si="38"/>
        <v>2.5539696969696974</v>
      </c>
      <c r="L130" s="76">
        <f t="shared" si="61"/>
        <v>1.1151515151515152</v>
      </c>
      <c r="M130" s="74">
        <f t="shared" si="53"/>
        <v>3.6311818181818181</v>
      </c>
      <c r="N130" s="71">
        <f t="shared" si="39"/>
        <v>1.5903333333333336</v>
      </c>
      <c r="O130" s="123">
        <f>'Input Model'!N$10</f>
        <v>165</v>
      </c>
      <c r="P130" s="77">
        <f t="shared" si="62"/>
        <v>836.55000000000007</v>
      </c>
      <c r="Q130" s="77">
        <f>'Input Model'!N$19</f>
        <v>25</v>
      </c>
      <c r="R130" s="77">
        <f t="shared" si="40"/>
        <v>861.55000000000007</v>
      </c>
      <c r="S130" s="77">
        <f>'Input Model'!N$36</f>
        <v>354.64499999999998</v>
      </c>
      <c r="T130" s="77">
        <f>'Input Model'!N$44</f>
        <v>60.5</v>
      </c>
      <c r="U130" s="78">
        <f>'Input Model'!N$55</f>
        <v>25</v>
      </c>
      <c r="V130" s="77">
        <f t="shared" si="41"/>
        <v>440.14499999999998</v>
      </c>
      <c r="W130" s="79">
        <f t="shared" si="42"/>
        <v>421.40500000000009</v>
      </c>
      <c r="X130" s="78">
        <f>'Input Model'!N$64</f>
        <v>184</v>
      </c>
      <c r="Y130" s="77">
        <f t="shared" si="54"/>
        <v>599.14499999999998</v>
      </c>
      <c r="Z130" s="79">
        <f t="shared" si="55"/>
        <v>262.40500000000009</v>
      </c>
      <c r="AA130" s="80">
        <f>'Input Model'!N$4</f>
        <v>750</v>
      </c>
      <c r="AB130" s="320">
        <f t="shared" si="43"/>
        <v>627412.5</v>
      </c>
      <c r="AC130" s="81">
        <f t="shared" si="44"/>
        <v>18750</v>
      </c>
      <c r="AD130" s="81">
        <f t="shared" si="45"/>
        <v>646162.5</v>
      </c>
      <c r="AE130" s="81">
        <f t="shared" si="46"/>
        <v>265983.75</v>
      </c>
      <c r="AF130" s="81">
        <f t="shared" si="47"/>
        <v>45375</v>
      </c>
      <c r="AG130" s="82">
        <f t="shared" si="48"/>
        <v>18750</v>
      </c>
      <c r="AH130" s="81">
        <f t="shared" si="49"/>
        <v>330108.75</v>
      </c>
      <c r="AI130" s="79">
        <f t="shared" si="50"/>
        <v>316053.75</v>
      </c>
      <c r="AJ130" s="84">
        <f t="shared" si="51"/>
        <v>138000</v>
      </c>
      <c r="AK130" s="141">
        <f t="shared" si="56"/>
        <v>449358.75</v>
      </c>
      <c r="AL130" s="155">
        <f t="shared" si="52"/>
        <v>196803.75</v>
      </c>
      <c r="AM130" s="46">
        <v>5</v>
      </c>
    </row>
    <row r="131" spans="1:39" x14ac:dyDescent="0.25">
      <c r="A131" s="22" t="s">
        <v>4</v>
      </c>
      <c r="B131" s="37" t="s">
        <v>20</v>
      </c>
      <c r="C131" s="136">
        <v>5.59</v>
      </c>
      <c r="D131" s="72">
        <f t="shared" si="63"/>
        <v>5.59</v>
      </c>
      <c r="E131" s="73">
        <f t="shared" si="57"/>
        <v>0.15151515151515152</v>
      </c>
      <c r="F131" s="73">
        <f t="shared" si="36"/>
        <v>5.7415151515151512</v>
      </c>
      <c r="G131" s="73">
        <f t="shared" si="58"/>
        <v>2.1493636363636361</v>
      </c>
      <c r="H131" s="74">
        <f t="shared" si="59"/>
        <v>0.36666666666666664</v>
      </c>
      <c r="I131" s="75">
        <f t="shared" si="60"/>
        <v>0.15151515151515152</v>
      </c>
      <c r="J131" s="74">
        <f t="shared" si="37"/>
        <v>2.6675454545454542</v>
      </c>
      <c r="K131" s="71">
        <f t="shared" si="38"/>
        <v>3.073969696969697</v>
      </c>
      <c r="L131" s="76">
        <f t="shared" si="61"/>
        <v>1.1151515151515152</v>
      </c>
      <c r="M131" s="74">
        <f t="shared" si="53"/>
        <v>3.6311818181818181</v>
      </c>
      <c r="N131" s="71">
        <f t="shared" si="39"/>
        <v>2.1103333333333332</v>
      </c>
      <c r="O131" s="123">
        <f>'Input Model'!N$10</f>
        <v>165</v>
      </c>
      <c r="P131" s="77">
        <f t="shared" si="62"/>
        <v>922.35</v>
      </c>
      <c r="Q131" s="77">
        <f>'Input Model'!N$19</f>
        <v>25</v>
      </c>
      <c r="R131" s="77">
        <f t="shared" si="40"/>
        <v>947.35</v>
      </c>
      <c r="S131" s="77">
        <f>'Input Model'!N$36</f>
        <v>354.64499999999998</v>
      </c>
      <c r="T131" s="77">
        <f>'Input Model'!N$44</f>
        <v>60.5</v>
      </c>
      <c r="U131" s="78">
        <f>'Input Model'!N$55</f>
        <v>25</v>
      </c>
      <c r="V131" s="77">
        <f t="shared" si="41"/>
        <v>440.14499999999998</v>
      </c>
      <c r="W131" s="79">
        <f t="shared" si="42"/>
        <v>507.20500000000004</v>
      </c>
      <c r="X131" s="78">
        <f>'Input Model'!N$64</f>
        <v>184</v>
      </c>
      <c r="Y131" s="77">
        <f t="shared" si="54"/>
        <v>599.14499999999998</v>
      </c>
      <c r="Z131" s="79">
        <f t="shared" si="55"/>
        <v>348.20500000000004</v>
      </c>
      <c r="AA131" s="80">
        <f>'Input Model'!N$4</f>
        <v>750</v>
      </c>
      <c r="AB131" s="320">
        <f t="shared" si="43"/>
        <v>691762.5</v>
      </c>
      <c r="AC131" s="81">
        <f t="shared" si="44"/>
        <v>18750</v>
      </c>
      <c r="AD131" s="81">
        <f t="shared" si="45"/>
        <v>710512.5</v>
      </c>
      <c r="AE131" s="81">
        <f t="shared" si="46"/>
        <v>265983.75</v>
      </c>
      <c r="AF131" s="81">
        <f t="shared" si="47"/>
        <v>45375</v>
      </c>
      <c r="AG131" s="82">
        <f t="shared" si="48"/>
        <v>18750</v>
      </c>
      <c r="AH131" s="81">
        <f t="shared" si="49"/>
        <v>330108.75</v>
      </c>
      <c r="AI131" s="79">
        <f t="shared" si="50"/>
        <v>380403.75</v>
      </c>
      <c r="AJ131" s="84">
        <f t="shared" si="51"/>
        <v>138000</v>
      </c>
      <c r="AK131" s="141">
        <f t="shared" si="56"/>
        <v>449358.75</v>
      </c>
      <c r="AL131" s="155">
        <f t="shared" si="52"/>
        <v>261153.75</v>
      </c>
      <c r="AM131" s="46">
        <v>6</v>
      </c>
    </row>
    <row r="132" spans="1:39" x14ac:dyDescent="0.25">
      <c r="A132" s="22" t="s">
        <v>4</v>
      </c>
      <c r="B132" s="37" t="s">
        <v>11</v>
      </c>
      <c r="C132" s="136">
        <v>5.32</v>
      </c>
      <c r="D132" s="72">
        <f t="shared" si="63"/>
        <v>5.32</v>
      </c>
      <c r="E132" s="73">
        <f t="shared" si="57"/>
        <v>0.15151515151515152</v>
      </c>
      <c r="F132" s="73">
        <f t="shared" si="36"/>
        <v>5.4715151515151517</v>
      </c>
      <c r="G132" s="73">
        <f t="shared" si="58"/>
        <v>2.1493636363636361</v>
      </c>
      <c r="H132" s="74">
        <f t="shared" si="59"/>
        <v>0.36666666666666664</v>
      </c>
      <c r="I132" s="75">
        <f t="shared" si="60"/>
        <v>0.15151515151515152</v>
      </c>
      <c r="J132" s="74">
        <f t="shared" si="37"/>
        <v>2.6675454545454542</v>
      </c>
      <c r="K132" s="71">
        <f t="shared" si="38"/>
        <v>2.8039696969696974</v>
      </c>
      <c r="L132" s="76">
        <f t="shared" si="61"/>
        <v>1.1151515151515152</v>
      </c>
      <c r="M132" s="74">
        <f t="shared" si="53"/>
        <v>3.6311818181818181</v>
      </c>
      <c r="N132" s="71">
        <f t="shared" si="39"/>
        <v>1.8403333333333336</v>
      </c>
      <c r="O132" s="123">
        <f>'Input Model'!N$10</f>
        <v>165</v>
      </c>
      <c r="P132" s="77">
        <f t="shared" si="62"/>
        <v>877.80000000000007</v>
      </c>
      <c r="Q132" s="77">
        <f>'Input Model'!N$19</f>
        <v>25</v>
      </c>
      <c r="R132" s="77">
        <f t="shared" si="40"/>
        <v>902.80000000000007</v>
      </c>
      <c r="S132" s="77">
        <f>'Input Model'!N$36</f>
        <v>354.64499999999998</v>
      </c>
      <c r="T132" s="77">
        <f>'Input Model'!N$44</f>
        <v>60.5</v>
      </c>
      <c r="U132" s="78">
        <f>'Input Model'!N$55</f>
        <v>25</v>
      </c>
      <c r="V132" s="77">
        <f t="shared" si="41"/>
        <v>440.14499999999998</v>
      </c>
      <c r="W132" s="79">
        <f t="shared" si="42"/>
        <v>462.65500000000009</v>
      </c>
      <c r="X132" s="78">
        <f>'Input Model'!N$64</f>
        <v>184</v>
      </c>
      <c r="Y132" s="77">
        <f t="shared" si="54"/>
        <v>599.14499999999998</v>
      </c>
      <c r="Z132" s="79">
        <f t="shared" si="55"/>
        <v>303.65500000000009</v>
      </c>
      <c r="AA132" s="80">
        <f>'Input Model'!N$4</f>
        <v>750</v>
      </c>
      <c r="AB132" s="320">
        <f t="shared" si="43"/>
        <v>658350</v>
      </c>
      <c r="AC132" s="81">
        <f t="shared" si="44"/>
        <v>18750</v>
      </c>
      <c r="AD132" s="81">
        <f t="shared" si="45"/>
        <v>677100</v>
      </c>
      <c r="AE132" s="81">
        <f t="shared" si="46"/>
        <v>265983.75</v>
      </c>
      <c r="AF132" s="81">
        <f t="shared" si="47"/>
        <v>45375</v>
      </c>
      <c r="AG132" s="82">
        <f t="shared" si="48"/>
        <v>18750</v>
      </c>
      <c r="AH132" s="81">
        <f t="shared" si="49"/>
        <v>330108.75</v>
      </c>
      <c r="AI132" s="79">
        <f t="shared" si="50"/>
        <v>346991.25</v>
      </c>
      <c r="AJ132" s="84">
        <f t="shared" si="51"/>
        <v>138000</v>
      </c>
      <c r="AK132" s="141">
        <f t="shared" si="56"/>
        <v>449358.75</v>
      </c>
      <c r="AL132" s="155">
        <f t="shared" si="52"/>
        <v>227741.25</v>
      </c>
      <c r="AM132" s="46">
        <v>7</v>
      </c>
    </row>
    <row r="133" spans="1:39" x14ac:dyDescent="0.25">
      <c r="A133" s="22" t="s">
        <v>4</v>
      </c>
      <c r="B133" s="37" t="s">
        <v>12</v>
      </c>
      <c r="C133" s="136">
        <v>6.2</v>
      </c>
      <c r="D133" s="72">
        <f t="shared" si="63"/>
        <v>6.2</v>
      </c>
      <c r="E133" s="73">
        <f t="shared" si="57"/>
        <v>0.15151515151515152</v>
      </c>
      <c r="F133" s="73">
        <f t="shared" si="36"/>
        <v>6.3515151515151516</v>
      </c>
      <c r="G133" s="73">
        <f t="shared" si="58"/>
        <v>2.1493636363636361</v>
      </c>
      <c r="H133" s="74">
        <f t="shared" si="59"/>
        <v>0.36666666666666664</v>
      </c>
      <c r="I133" s="75">
        <f t="shared" si="60"/>
        <v>0.15151515151515152</v>
      </c>
      <c r="J133" s="74">
        <f t="shared" si="37"/>
        <v>2.6675454545454542</v>
      </c>
      <c r="K133" s="71">
        <f t="shared" si="38"/>
        <v>3.6839696969696973</v>
      </c>
      <c r="L133" s="76">
        <f t="shared" si="61"/>
        <v>1.1151515151515152</v>
      </c>
      <c r="M133" s="74">
        <f t="shared" si="53"/>
        <v>3.6311818181818181</v>
      </c>
      <c r="N133" s="71">
        <f t="shared" si="39"/>
        <v>2.7203333333333335</v>
      </c>
      <c r="O133" s="123">
        <f>'Input Model'!N$10</f>
        <v>165</v>
      </c>
      <c r="P133" s="77">
        <f t="shared" si="62"/>
        <v>1023</v>
      </c>
      <c r="Q133" s="77">
        <f>'Input Model'!N$19</f>
        <v>25</v>
      </c>
      <c r="R133" s="77">
        <f t="shared" si="40"/>
        <v>1048</v>
      </c>
      <c r="S133" s="77">
        <f>'Input Model'!N$36</f>
        <v>354.64499999999998</v>
      </c>
      <c r="T133" s="77">
        <f>'Input Model'!N$44</f>
        <v>60.5</v>
      </c>
      <c r="U133" s="78">
        <f>'Input Model'!N$55</f>
        <v>25</v>
      </c>
      <c r="V133" s="77">
        <f t="shared" si="41"/>
        <v>440.14499999999998</v>
      </c>
      <c r="W133" s="79">
        <f t="shared" si="42"/>
        <v>607.85500000000002</v>
      </c>
      <c r="X133" s="78">
        <f>'Input Model'!N$64</f>
        <v>184</v>
      </c>
      <c r="Y133" s="77">
        <f t="shared" si="54"/>
        <v>599.14499999999998</v>
      </c>
      <c r="Z133" s="79">
        <f t="shared" si="55"/>
        <v>448.85500000000002</v>
      </c>
      <c r="AA133" s="80">
        <f>'Input Model'!N$4</f>
        <v>750</v>
      </c>
      <c r="AB133" s="320">
        <f t="shared" si="43"/>
        <v>767250</v>
      </c>
      <c r="AC133" s="81">
        <f t="shared" si="44"/>
        <v>18750</v>
      </c>
      <c r="AD133" s="81">
        <f t="shared" si="45"/>
        <v>786000</v>
      </c>
      <c r="AE133" s="81">
        <f t="shared" si="46"/>
        <v>265983.75</v>
      </c>
      <c r="AF133" s="81">
        <f t="shared" si="47"/>
        <v>45375</v>
      </c>
      <c r="AG133" s="82">
        <f t="shared" si="48"/>
        <v>18750</v>
      </c>
      <c r="AH133" s="81">
        <f t="shared" si="49"/>
        <v>330108.75</v>
      </c>
      <c r="AI133" s="79">
        <f t="shared" si="50"/>
        <v>455891.25</v>
      </c>
      <c r="AJ133" s="84">
        <f t="shared" si="51"/>
        <v>138000</v>
      </c>
      <c r="AK133" s="141">
        <f t="shared" si="56"/>
        <v>449358.75</v>
      </c>
      <c r="AL133" s="155">
        <f t="shared" si="52"/>
        <v>336641.25</v>
      </c>
      <c r="AM133" s="46">
        <v>8</v>
      </c>
    </row>
    <row r="134" spans="1:39" x14ac:dyDescent="0.25">
      <c r="A134" s="22" t="s">
        <v>4</v>
      </c>
      <c r="B134" s="37" t="s">
        <v>13</v>
      </c>
      <c r="C134" s="136">
        <v>6.25</v>
      </c>
      <c r="D134" s="72">
        <f t="shared" ref="D134:D197" si="64">C134</f>
        <v>6.25</v>
      </c>
      <c r="E134" s="73">
        <f t="shared" si="57"/>
        <v>0.15151515151515152</v>
      </c>
      <c r="F134" s="73">
        <f t="shared" ref="F134:F197" si="65">SUM(D134:E134)</f>
        <v>6.4015151515151514</v>
      </c>
      <c r="G134" s="73">
        <f t="shared" si="58"/>
        <v>2.1493636363636361</v>
      </c>
      <c r="H134" s="74">
        <f t="shared" si="59"/>
        <v>0.36666666666666664</v>
      </c>
      <c r="I134" s="75">
        <f t="shared" si="60"/>
        <v>0.15151515151515152</v>
      </c>
      <c r="J134" s="74">
        <f t="shared" ref="J134:J197" si="66">SUM(G134:I134)</f>
        <v>2.6675454545454542</v>
      </c>
      <c r="K134" s="71">
        <f t="shared" ref="K134:K197" si="67">F134-J134</f>
        <v>3.7339696969696972</v>
      </c>
      <c r="L134" s="76">
        <f t="shared" si="61"/>
        <v>1.1151515151515152</v>
      </c>
      <c r="M134" s="74">
        <f t="shared" si="53"/>
        <v>3.6311818181818181</v>
      </c>
      <c r="N134" s="71">
        <f t="shared" ref="N134:N197" si="68">F134-M134</f>
        <v>2.7703333333333333</v>
      </c>
      <c r="O134" s="123">
        <f>'Input Model'!N$10</f>
        <v>165</v>
      </c>
      <c r="P134" s="77">
        <f t="shared" si="62"/>
        <v>1031.25</v>
      </c>
      <c r="Q134" s="77">
        <f>'Input Model'!N$19</f>
        <v>25</v>
      </c>
      <c r="R134" s="77">
        <f t="shared" ref="R134:R197" si="69">SUM(P134:Q134)</f>
        <v>1056.25</v>
      </c>
      <c r="S134" s="77">
        <f>'Input Model'!N$36</f>
        <v>354.64499999999998</v>
      </c>
      <c r="T134" s="77">
        <f>'Input Model'!N$44</f>
        <v>60.5</v>
      </c>
      <c r="U134" s="78">
        <f>'Input Model'!N$55</f>
        <v>25</v>
      </c>
      <c r="V134" s="77">
        <f t="shared" ref="V134:V197" si="70">SUM(S134:U134)</f>
        <v>440.14499999999998</v>
      </c>
      <c r="W134" s="79">
        <f t="shared" ref="W134:W197" si="71">R134-V134</f>
        <v>616.10500000000002</v>
      </c>
      <c r="X134" s="78">
        <f>'Input Model'!N$64</f>
        <v>184</v>
      </c>
      <c r="Y134" s="77">
        <f t="shared" si="54"/>
        <v>599.14499999999998</v>
      </c>
      <c r="Z134" s="79">
        <f t="shared" si="55"/>
        <v>457.10500000000002</v>
      </c>
      <c r="AA134" s="80">
        <f>'Input Model'!N$4</f>
        <v>750</v>
      </c>
      <c r="AB134" s="320">
        <f t="shared" ref="AB134:AB197" si="72">P134*AA134</f>
        <v>773437.5</v>
      </c>
      <c r="AC134" s="81">
        <f t="shared" ref="AC134:AC197" si="73">Q134*AA134</f>
        <v>18750</v>
      </c>
      <c r="AD134" s="81">
        <f t="shared" ref="AD134:AD197" si="74">SUM(AB134:AC134)</f>
        <v>792187.5</v>
      </c>
      <c r="AE134" s="81">
        <f t="shared" ref="AE134:AE197" si="75">S134*AA134</f>
        <v>265983.75</v>
      </c>
      <c r="AF134" s="81">
        <f t="shared" ref="AF134:AF197" si="76">T134*AA134</f>
        <v>45375</v>
      </c>
      <c r="AG134" s="82">
        <f t="shared" ref="AG134:AG197" si="77">U134*AA134</f>
        <v>18750</v>
      </c>
      <c r="AH134" s="81">
        <f t="shared" ref="AH134:AH197" si="78">SUM(AE134:AG134)</f>
        <v>330108.75</v>
      </c>
      <c r="AI134" s="79">
        <f t="shared" ref="AI134:AI197" si="79">AD134-AH134</f>
        <v>462078.75</v>
      </c>
      <c r="AJ134" s="84">
        <f t="shared" ref="AJ134:AJ197" si="80">X134*AA134</f>
        <v>138000</v>
      </c>
      <c r="AK134" s="141">
        <f t="shared" si="56"/>
        <v>449358.75</v>
      </c>
      <c r="AL134" s="155">
        <f t="shared" ref="AL134:AL197" si="81">AD134-AK134</f>
        <v>342828.75</v>
      </c>
      <c r="AM134" s="46">
        <v>9</v>
      </c>
    </row>
    <row r="135" spans="1:39" x14ac:dyDescent="0.25">
      <c r="A135" s="22" t="s">
        <v>4</v>
      </c>
      <c r="B135" s="37" t="s">
        <v>14</v>
      </c>
      <c r="C135" s="136">
        <v>6.3</v>
      </c>
      <c r="D135" s="72">
        <f t="shared" si="64"/>
        <v>6.3</v>
      </c>
      <c r="E135" s="73">
        <f t="shared" si="57"/>
        <v>0.15151515151515152</v>
      </c>
      <c r="F135" s="73">
        <f t="shared" si="65"/>
        <v>6.4515151515151512</v>
      </c>
      <c r="G135" s="73">
        <f t="shared" si="58"/>
        <v>2.1493636363636361</v>
      </c>
      <c r="H135" s="74">
        <f t="shared" si="59"/>
        <v>0.36666666666666664</v>
      </c>
      <c r="I135" s="75">
        <f t="shared" si="60"/>
        <v>0.15151515151515152</v>
      </c>
      <c r="J135" s="74">
        <f t="shared" si="66"/>
        <v>2.6675454545454542</v>
      </c>
      <c r="K135" s="71">
        <f t="shared" si="67"/>
        <v>3.783969696969697</v>
      </c>
      <c r="L135" s="76">
        <f t="shared" si="61"/>
        <v>1.1151515151515152</v>
      </c>
      <c r="M135" s="74">
        <f t="shared" ref="M135:M198" si="82">G135+H135+L135</f>
        <v>3.6311818181818181</v>
      </c>
      <c r="N135" s="71">
        <f t="shared" si="68"/>
        <v>2.8203333333333331</v>
      </c>
      <c r="O135" s="123">
        <f>'Input Model'!N$10</f>
        <v>165</v>
      </c>
      <c r="P135" s="77">
        <f t="shared" si="62"/>
        <v>1039.5</v>
      </c>
      <c r="Q135" s="77">
        <f>'Input Model'!N$19</f>
        <v>25</v>
      </c>
      <c r="R135" s="77">
        <f t="shared" si="69"/>
        <v>1064.5</v>
      </c>
      <c r="S135" s="77">
        <f>'Input Model'!N$36</f>
        <v>354.64499999999998</v>
      </c>
      <c r="T135" s="77">
        <f>'Input Model'!N$44</f>
        <v>60.5</v>
      </c>
      <c r="U135" s="78">
        <f>'Input Model'!N$55</f>
        <v>25</v>
      </c>
      <c r="V135" s="77">
        <f t="shared" si="70"/>
        <v>440.14499999999998</v>
      </c>
      <c r="W135" s="79">
        <f t="shared" si="71"/>
        <v>624.35500000000002</v>
      </c>
      <c r="X135" s="78">
        <f>'Input Model'!N$64</f>
        <v>184</v>
      </c>
      <c r="Y135" s="77">
        <f t="shared" ref="Y135:Y198" si="83">S135+T135+X135</f>
        <v>599.14499999999998</v>
      </c>
      <c r="Z135" s="79">
        <f t="shared" ref="Z135:Z198" si="84">R135-Y135</f>
        <v>465.35500000000002</v>
      </c>
      <c r="AA135" s="80">
        <f>'Input Model'!N$4</f>
        <v>750</v>
      </c>
      <c r="AB135" s="320">
        <f t="shared" si="72"/>
        <v>779625</v>
      </c>
      <c r="AC135" s="81">
        <f t="shared" si="73"/>
        <v>18750</v>
      </c>
      <c r="AD135" s="81">
        <f t="shared" si="74"/>
        <v>798375</v>
      </c>
      <c r="AE135" s="81">
        <f t="shared" si="75"/>
        <v>265983.75</v>
      </c>
      <c r="AF135" s="81">
        <f t="shared" si="76"/>
        <v>45375</v>
      </c>
      <c r="AG135" s="82">
        <f t="shared" si="77"/>
        <v>18750</v>
      </c>
      <c r="AH135" s="81">
        <f t="shared" si="78"/>
        <v>330108.75</v>
      </c>
      <c r="AI135" s="79">
        <f t="shared" si="79"/>
        <v>468266.25</v>
      </c>
      <c r="AJ135" s="84">
        <f t="shared" si="80"/>
        <v>138000</v>
      </c>
      <c r="AK135" s="141">
        <f t="shared" ref="AK135:AK198" si="85">AE135+AF135+AJ135</f>
        <v>449358.75</v>
      </c>
      <c r="AL135" s="155">
        <f t="shared" si="81"/>
        <v>349016.25</v>
      </c>
      <c r="AM135" s="46">
        <v>10</v>
      </c>
    </row>
    <row r="136" spans="1:39" x14ac:dyDescent="0.25">
      <c r="A136" s="22" t="s">
        <v>4</v>
      </c>
      <c r="B136" s="37" t="s">
        <v>15</v>
      </c>
      <c r="C136" s="136">
        <v>6.19</v>
      </c>
      <c r="D136" s="72">
        <f t="shared" si="64"/>
        <v>6.19</v>
      </c>
      <c r="E136" s="73">
        <f t="shared" si="57"/>
        <v>0.15151515151515152</v>
      </c>
      <c r="F136" s="73">
        <f t="shared" si="65"/>
        <v>6.3415151515151518</v>
      </c>
      <c r="G136" s="73">
        <f t="shared" si="58"/>
        <v>2.1493636363636361</v>
      </c>
      <c r="H136" s="74">
        <f t="shared" si="59"/>
        <v>0.36666666666666664</v>
      </c>
      <c r="I136" s="75">
        <f t="shared" si="60"/>
        <v>0.15151515151515152</v>
      </c>
      <c r="J136" s="74">
        <f t="shared" si="66"/>
        <v>2.6675454545454542</v>
      </c>
      <c r="K136" s="71">
        <f t="shared" si="67"/>
        <v>3.6739696969696976</v>
      </c>
      <c r="L136" s="76">
        <f t="shared" si="61"/>
        <v>1.1151515151515152</v>
      </c>
      <c r="M136" s="74">
        <f t="shared" si="82"/>
        <v>3.6311818181818181</v>
      </c>
      <c r="N136" s="71">
        <f t="shared" si="68"/>
        <v>2.7103333333333337</v>
      </c>
      <c r="O136" s="123">
        <f>'Input Model'!N$10</f>
        <v>165</v>
      </c>
      <c r="P136" s="77">
        <f t="shared" si="62"/>
        <v>1021.35</v>
      </c>
      <c r="Q136" s="77">
        <f>'Input Model'!N$19</f>
        <v>25</v>
      </c>
      <c r="R136" s="77">
        <f t="shared" si="69"/>
        <v>1046.3499999999999</v>
      </c>
      <c r="S136" s="77">
        <f>'Input Model'!N$36</f>
        <v>354.64499999999998</v>
      </c>
      <c r="T136" s="77">
        <f>'Input Model'!N$44</f>
        <v>60.5</v>
      </c>
      <c r="U136" s="78">
        <f>'Input Model'!N$55</f>
        <v>25</v>
      </c>
      <c r="V136" s="77">
        <f t="shared" si="70"/>
        <v>440.14499999999998</v>
      </c>
      <c r="W136" s="79">
        <f t="shared" si="71"/>
        <v>606.20499999999993</v>
      </c>
      <c r="X136" s="78">
        <f>'Input Model'!N$64</f>
        <v>184</v>
      </c>
      <c r="Y136" s="77">
        <f t="shared" si="83"/>
        <v>599.14499999999998</v>
      </c>
      <c r="Z136" s="79">
        <f t="shared" si="84"/>
        <v>447.20499999999993</v>
      </c>
      <c r="AA136" s="80">
        <f>'Input Model'!N$4</f>
        <v>750</v>
      </c>
      <c r="AB136" s="320">
        <f t="shared" si="72"/>
        <v>766012.5</v>
      </c>
      <c r="AC136" s="81">
        <f t="shared" si="73"/>
        <v>18750</v>
      </c>
      <c r="AD136" s="81">
        <f t="shared" si="74"/>
        <v>784762.5</v>
      </c>
      <c r="AE136" s="81">
        <f t="shared" si="75"/>
        <v>265983.75</v>
      </c>
      <c r="AF136" s="81">
        <f t="shared" si="76"/>
        <v>45375</v>
      </c>
      <c r="AG136" s="82">
        <f t="shared" si="77"/>
        <v>18750</v>
      </c>
      <c r="AH136" s="81">
        <f t="shared" si="78"/>
        <v>330108.75</v>
      </c>
      <c r="AI136" s="79">
        <f t="shared" si="79"/>
        <v>454653.75</v>
      </c>
      <c r="AJ136" s="84">
        <f t="shared" si="80"/>
        <v>138000</v>
      </c>
      <c r="AK136" s="141">
        <f t="shared" si="85"/>
        <v>449358.75</v>
      </c>
      <c r="AL136" s="155">
        <f t="shared" si="81"/>
        <v>335403.75</v>
      </c>
      <c r="AM136" s="46">
        <v>11</v>
      </c>
    </row>
    <row r="137" spans="1:39" x14ac:dyDescent="0.25">
      <c r="A137" s="23" t="s">
        <v>4</v>
      </c>
      <c r="B137" s="130" t="s">
        <v>153</v>
      </c>
      <c r="C137" s="137">
        <v>6.84</v>
      </c>
      <c r="D137" s="86">
        <f t="shared" si="64"/>
        <v>6.84</v>
      </c>
      <c r="E137" s="87">
        <f t="shared" si="57"/>
        <v>0.15151515151515152</v>
      </c>
      <c r="F137" s="87">
        <f t="shared" si="65"/>
        <v>6.9915151515151512</v>
      </c>
      <c r="G137" s="87">
        <f t="shared" si="58"/>
        <v>2.1493636363636361</v>
      </c>
      <c r="H137" s="88">
        <f t="shared" si="59"/>
        <v>0.36666666666666664</v>
      </c>
      <c r="I137" s="89">
        <f t="shared" si="60"/>
        <v>0.15151515151515152</v>
      </c>
      <c r="J137" s="88">
        <f t="shared" si="66"/>
        <v>2.6675454545454542</v>
      </c>
      <c r="K137" s="85">
        <f t="shared" si="67"/>
        <v>4.323969696969697</v>
      </c>
      <c r="L137" s="90">
        <f t="shared" si="61"/>
        <v>1.1151515151515152</v>
      </c>
      <c r="M137" s="88">
        <f t="shared" si="82"/>
        <v>3.6311818181818181</v>
      </c>
      <c r="N137" s="85">
        <f t="shared" si="68"/>
        <v>3.3603333333333332</v>
      </c>
      <c r="O137" s="91">
        <f>'Input Model'!N$10</f>
        <v>165</v>
      </c>
      <c r="P137" s="92">
        <f t="shared" si="62"/>
        <v>1128.5999999999999</v>
      </c>
      <c r="Q137" s="92">
        <f>'Input Model'!N$19</f>
        <v>25</v>
      </c>
      <c r="R137" s="92">
        <f t="shared" si="69"/>
        <v>1153.5999999999999</v>
      </c>
      <c r="S137" s="92">
        <f>'Input Model'!N$36</f>
        <v>354.64499999999998</v>
      </c>
      <c r="T137" s="92">
        <f>'Input Model'!N$44</f>
        <v>60.5</v>
      </c>
      <c r="U137" s="93">
        <f>'Input Model'!N$55</f>
        <v>25</v>
      </c>
      <c r="V137" s="92">
        <f t="shared" si="70"/>
        <v>440.14499999999998</v>
      </c>
      <c r="W137" s="94">
        <f t="shared" si="71"/>
        <v>713.45499999999993</v>
      </c>
      <c r="X137" s="93">
        <f>'Input Model'!N$64</f>
        <v>184</v>
      </c>
      <c r="Y137" s="92">
        <f t="shared" si="83"/>
        <v>599.14499999999998</v>
      </c>
      <c r="Z137" s="94">
        <f t="shared" si="84"/>
        <v>554.45499999999993</v>
      </c>
      <c r="AA137" s="95">
        <f>'Input Model'!N$4</f>
        <v>750</v>
      </c>
      <c r="AB137" s="321">
        <f t="shared" si="72"/>
        <v>846449.99999999988</v>
      </c>
      <c r="AC137" s="96">
        <f t="shared" si="73"/>
        <v>18750</v>
      </c>
      <c r="AD137" s="96">
        <f t="shared" si="74"/>
        <v>865199.99999999988</v>
      </c>
      <c r="AE137" s="96">
        <f t="shared" si="75"/>
        <v>265983.75</v>
      </c>
      <c r="AF137" s="96">
        <f t="shared" si="76"/>
        <v>45375</v>
      </c>
      <c r="AG137" s="97">
        <f t="shared" si="77"/>
        <v>18750</v>
      </c>
      <c r="AH137" s="96">
        <f t="shared" si="78"/>
        <v>330108.75</v>
      </c>
      <c r="AI137" s="94">
        <f t="shared" si="79"/>
        <v>535091.24999999988</v>
      </c>
      <c r="AJ137" s="99">
        <f t="shared" si="80"/>
        <v>138000</v>
      </c>
      <c r="AK137" s="412">
        <f t="shared" si="85"/>
        <v>449358.75</v>
      </c>
      <c r="AL137" s="100">
        <f t="shared" si="81"/>
        <v>415841.24999999988</v>
      </c>
      <c r="AM137" s="46">
        <v>12</v>
      </c>
    </row>
    <row r="138" spans="1:39" x14ac:dyDescent="0.25">
      <c r="A138" s="21">
        <v>2011</v>
      </c>
      <c r="B138" s="143" t="s">
        <v>116</v>
      </c>
      <c r="C138" s="136">
        <v>6.63</v>
      </c>
      <c r="D138" s="72">
        <f t="shared" si="64"/>
        <v>6.63</v>
      </c>
      <c r="E138" s="73">
        <f t="shared" si="57"/>
        <v>0.14534883720930233</v>
      </c>
      <c r="F138" s="73">
        <f t="shared" si="65"/>
        <v>6.775348837209302</v>
      </c>
      <c r="G138" s="73">
        <f t="shared" si="58"/>
        <v>2.3597383720930232</v>
      </c>
      <c r="H138" s="74">
        <f t="shared" si="59"/>
        <v>0.42069767441860467</v>
      </c>
      <c r="I138" s="75">
        <f t="shared" si="60"/>
        <v>0.14534883720930233</v>
      </c>
      <c r="J138" s="74">
        <f t="shared" si="66"/>
        <v>2.9257848837209299</v>
      </c>
      <c r="K138" s="71">
        <f t="shared" si="67"/>
        <v>3.8495639534883721</v>
      </c>
      <c r="L138" s="76">
        <f t="shared" si="61"/>
        <v>1.2441860465116279</v>
      </c>
      <c r="M138" s="74">
        <f t="shared" si="82"/>
        <v>4.0246220930232557</v>
      </c>
      <c r="N138" s="71">
        <f t="shared" si="68"/>
        <v>2.7507267441860463</v>
      </c>
      <c r="O138" s="123">
        <f>'Input Model'!M$10</f>
        <v>172</v>
      </c>
      <c r="P138" s="77">
        <f t="shared" si="62"/>
        <v>1140.3599999999999</v>
      </c>
      <c r="Q138" s="77">
        <f>'Input Model'!M$19</f>
        <v>25</v>
      </c>
      <c r="R138" s="77">
        <f t="shared" si="69"/>
        <v>1165.3599999999999</v>
      </c>
      <c r="S138" s="77">
        <f>'Input Model'!M$36</f>
        <v>405.875</v>
      </c>
      <c r="T138" s="77">
        <f>'Input Model'!M$44</f>
        <v>72.36</v>
      </c>
      <c r="U138" s="78">
        <f>'Input Model'!M$55</f>
        <v>25</v>
      </c>
      <c r="V138" s="77">
        <f t="shared" si="70"/>
        <v>503.23500000000001</v>
      </c>
      <c r="W138" s="79">
        <f t="shared" si="71"/>
        <v>662.12499999999989</v>
      </c>
      <c r="X138" s="78">
        <f>'Input Model'!M$64</f>
        <v>214</v>
      </c>
      <c r="Y138" s="77">
        <f t="shared" si="83"/>
        <v>692.23500000000001</v>
      </c>
      <c r="Z138" s="79">
        <f t="shared" si="84"/>
        <v>473.12499999999989</v>
      </c>
      <c r="AA138" s="80">
        <f>'Input Model'!M$4</f>
        <v>750</v>
      </c>
      <c r="AB138" s="320">
        <f t="shared" si="72"/>
        <v>855269.99999999988</v>
      </c>
      <c r="AC138" s="81">
        <f t="shared" si="73"/>
        <v>18750</v>
      </c>
      <c r="AD138" s="81">
        <f t="shared" si="74"/>
        <v>874019.99999999988</v>
      </c>
      <c r="AE138" s="81">
        <f t="shared" si="75"/>
        <v>304406.25</v>
      </c>
      <c r="AF138" s="81">
        <f t="shared" si="76"/>
        <v>54270</v>
      </c>
      <c r="AG138" s="82">
        <f t="shared" si="77"/>
        <v>18750</v>
      </c>
      <c r="AH138" s="81">
        <f t="shared" si="78"/>
        <v>377426.25</v>
      </c>
      <c r="AI138" s="79">
        <f t="shared" si="79"/>
        <v>496593.74999999988</v>
      </c>
      <c r="AJ138" s="84">
        <f t="shared" si="80"/>
        <v>160500</v>
      </c>
      <c r="AK138" s="141">
        <f t="shared" si="85"/>
        <v>519176.25</v>
      </c>
      <c r="AL138" s="155">
        <f t="shared" si="81"/>
        <v>354843.74999999988</v>
      </c>
      <c r="AM138" s="46">
        <v>1</v>
      </c>
    </row>
    <row r="139" spans="1:39" x14ac:dyDescent="0.25">
      <c r="A139" s="22" t="s">
        <v>4</v>
      </c>
      <c r="B139" s="37" t="s">
        <v>17</v>
      </c>
      <c r="C139" s="136">
        <v>5.65</v>
      </c>
      <c r="D139" s="72">
        <f t="shared" si="64"/>
        <v>5.65</v>
      </c>
      <c r="E139" s="73">
        <f t="shared" si="57"/>
        <v>0.14534883720930233</v>
      </c>
      <c r="F139" s="73">
        <f t="shared" si="65"/>
        <v>5.7953488372093025</v>
      </c>
      <c r="G139" s="73">
        <f t="shared" si="58"/>
        <v>2.3597383720930232</v>
      </c>
      <c r="H139" s="74">
        <f t="shared" si="59"/>
        <v>0.42069767441860467</v>
      </c>
      <c r="I139" s="75">
        <f t="shared" si="60"/>
        <v>0.14534883720930233</v>
      </c>
      <c r="J139" s="74">
        <f t="shared" si="66"/>
        <v>2.9257848837209299</v>
      </c>
      <c r="K139" s="71">
        <f t="shared" si="67"/>
        <v>2.8695639534883726</v>
      </c>
      <c r="L139" s="76">
        <f t="shared" si="61"/>
        <v>1.2441860465116279</v>
      </c>
      <c r="M139" s="74">
        <f t="shared" si="82"/>
        <v>4.0246220930232557</v>
      </c>
      <c r="N139" s="71">
        <f t="shared" si="68"/>
        <v>1.7707267441860468</v>
      </c>
      <c r="O139" s="123">
        <f>'Input Model'!M$10</f>
        <v>172</v>
      </c>
      <c r="P139" s="77">
        <f t="shared" si="62"/>
        <v>971.80000000000007</v>
      </c>
      <c r="Q139" s="77">
        <f>'Input Model'!M$19</f>
        <v>25</v>
      </c>
      <c r="R139" s="77">
        <f t="shared" si="69"/>
        <v>996.80000000000007</v>
      </c>
      <c r="S139" s="77">
        <f>'Input Model'!M$36</f>
        <v>405.875</v>
      </c>
      <c r="T139" s="77">
        <f>'Input Model'!M$44</f>
        <v>72.36</v>
      </c>
      <c r="U139" s="78">
        <f>'Input Model'!M$55</f>
        <v>25</v>
      </c>
      <c r="V139" s="77">
        <f t="shared" si="70"/>
        <v>503.23500000000001</v>
      </c>
      <c r="W139" s="79">
        <f t="shared" si="71"/>
        <v>493.56500000000005</v>
      </c>
      <c r="X139" s="78">
        <f>'Input Model'!M$64</f>
        <v>214</v>
      </c>
      <c r="Y139" s="77">
        <f t="shared" si="83"/>
        <v>692.23500000000001</v>
      </c>
      <c r="Z139" s="79">
        <f t="shared" si="84"/>
        <v>304.56500000000005</v>
      </c>
      <c r="AA139" s="80">
        <f>'Input Model'!M$4</f>
        <v>750</v>
      </c>
      <c r="AB139" s="320">
        <f t="shared" si="72"/>
        <v>728850</v>
      </c>
      <c r="AC139" s="81">
        <f t="shared" si="73"/>
        <v>18750</v>
      </c>
      <c r="AD139" s="81">
        <f t="shared" si="74"/>
        <v>747600</v>
      </c>
      <c r="AE139" s="81">
        <f t="shared" si="75"/>
        <v>304406.25</v>
      </c>
      <c r="AF139" s="81">
        <f t="shared" si="76"/>
        <v>54270</v>
      </c>
      <c r="AG139" s="82">
        <f t="shared" si="77"/>
        <v>18750</v>
      </c>
      <c r="AH139" s="81">
        <f t="shared" si="78"/>
        <v>377426.25</v>
      </c>
      <c r="AI139" s="79">
        <f t="shared" si="79"/>
        <v>370173.75</v>
      </c>
      <c r="AJ139" s="84">
        <f t="shared" si="80"/>
        <v>160500</v>
      </c>
      <c r="AK139" s="141">
        <f t="shared" si="85"/>
        <v>519176.25</v>
      </c>
      <c r="AL139" s="155">
        <f t="shared" si="81"/>
        <v>228423.75</v>
      </c>
      <c r="AM139" s="46">
        <v>2</v>
      </c>
    </row>
    <row r="140" spans="1:39" x14ac:dyDescent="0.25">
      <c r="A140" s="22" t="s">
        <v>4</v>
      </c>
      <c r="B140" s="37" t="s">
        <v>18</v>
      </c>
      <c r="C140" s="136">
        <v>5.75</v>
      </c>
      <c r="D140" s="72">
        <f t="shared" si="64"/>
        <v>5.75</v>
      </c>
      <c r="E140" s="73">
        <f t="shared" si="57"/>
        <v>0.14534883720930233</v>
      </c>
      <c r="F140" s="73">
        <f t="shared" si="65"/>
        <v>5.8953488372093021</v>
      </c>
      <c r="G140" s="73">
        <f t="shared" si="58"/>
        <v>2.3597383720930232</v>
      </c>
      <c r="H140" s="74">
        <f t="shared" si="59"/>
        <v>0.42069767441860467</v>
      </c>
      <c r="I140" s="75">
        <f t="shared" si="60"/>
        <v>0.14534883720930233</v>
      </c>
      <c r="J140" s="74">
        <f t="shared" si="66"/>
        <v>2.9257848837209299</v>
      </c>
      <c r="K140" s="71">
        <f t="shared" si="67"/>
        <v>2.9695639534883722</v>
      </c>
      <c r="L140" s="76">
        <f t="shared" si="61"/>
        <v>1.2441860465116279</v>
      </c>
      <c r="M140" s="74">
        <f t="shared" si="82"/>
        <v>4.0246220930232557</v>
      </c>
      <c r="N140" s="71">
        <f t="shared" si="68"/>
        <v>1.8707267441860465</v>
      </c>
      <c r="O140" s="123">
        <f>'Input Model'!M$10</f>
        <v>172</v>
      </c>
      <c r="P140" s="77">
        <f t="shared" si="62"/>
        <v>989</v>
      </c>
      <c r="Q140" s="77">
        <f>'Input Model'!M$19</f>
        <v>25</v>
      </c>
      <c r="R140" s="77">
        <f t="shared" si="69"/>
        <v>1014</v>
      </c>
      <c r="S140" s="77">
        <f>'Input Model'!M$36</f>
        <v>405.875</v>
      </c>
      <c r="T140" s="77">
        <f>'Input Model'!M$44</f>
        <v>72.36</v>
      </c>
      <c r="U140" s="78">
        <f>'Input Model'!M$55</f>
        <v>25</v>
      </c>
      <c r="V140" s="77">
        <f t="shared" si="70"/>
        <v>503.23500000000001</v>
      </c>
      <c r="W140" s="79">
        <f t="shared" si="71"/>
        <v>510.76499999999999</v>
      </c>
      <c r="X140" s="78">
        <f>'Input Model'!M$64</f>
        <v>214</v>
      </c>
      <c r="Y140" s="77">
        <f t="shared" si="83"/>
        <v>692.23500000000001</v>
      </c>
      <c r="Z140" s="79">
        <f t="shared" si="84"/>
        <v>321.76499999999999</v>
      </c>
      <c r="AA140" s="80">
        <f>'Input Model'!M$4</f>
        <v>750</v>
      </c>
      <c r="AB140" s="320">
        <f t="shared" si="72"/>
        <v>741750</v>
      </c>
      <c r="AC140" s="81">
        <f t="shared" si="73"/>
        <v>18750</v>
      </c>
      <c r="AD140" s="81">
        <f t="shared" si="74"/>
        <v>760500</v>
      </c>
      <c r="AE140" s="81">
        <f t="shared" si="75"/>
        <v>304406.25</v>
      </c>
      <c r="AF140" s="81">
        <f t="shared" si="76"/>
        <v>54270</v>
      </c>
      <c r="AG140" s="82">
        <f t="shared" si="77"/>
        <v>18750</v>
      </c>
      <c r="AH140" s="81">
        <f t="shared" si="78"/>
        <v>377426.25</v>
      </c>
      <c r="AI140" s="79">
        <f t="shared" si="79"/>
        <v>383073.75</v>
      </c>
      <c r="AJ140" s="84">
        <f t="shared" si="80"/>
        <v>160500</v>
      </c>
      <c r="AK140" s="141">
        <f t="shared" si="85"/>
        <v>519176.25</v>
      </c>
      <c r="AL140" s="155">
        <f t="shared" si="81"/>
        <v>241323.75</v>
      </c>
      <c r="AM140" s="46">
        <v>3</v>
      </c>
    </row>
    <row r="141" spans="1:39" x14ac:dyDescent="0.25">
      <c r="A141" s="22" t="s">
        <v>4</v>
      </c>
      <c r="B141" s="37" t="s">
        <v>19</v>
      </c>
      <c r="C141" s="136">
        <v>5.78</v>
      </c>
      <c r="D141" s="72">
        <f t="shared" si="64"/>
        <v>5.78</v>
      </c>
      <c r="E141" s="73">
        <f t="shared" si="57"/>
        <v>0.14534883720930233</v>
      </c>
      <c r="F141" s="73">
        <f t="shared" si="65"/>
        <v>5.9253488372093024</v>
      </c>
      <c r="G141" s="73">
        <f t="shared" si="58"/>
        <v>2.3597383720930232</v>
      </c>
      <c r="H141" s="74">
        <f t="shared" si="59"/>
        <v>0.42069767441860467</v>
      </c>
      <c r="I141" s="75">
        <f t="shared" si="60"/>
        <v>0.14534883720930233</v>
      </c>
      <c r="J141" s="74">
        <f t="shared" si="66"/>
        <v>2.9257848837209299</v>
      </c>
      <c r="K141" s="71">
        <f t="shared" si="67"/>
        <v>2.9995639534883725</v>
      </c>
      <c r="L141" s="76">
        <f t="shared" si="61"/>
        <v>1.2441860465116279</v>
      </c>
      <c r="M141" s="74">
        <f t="shared" si="82"/>
        <v>4.0246220930232557</v>
      </c>
      <c r="N141" s="71">
        <f t="shared" si="68"/>
        <v>1.9007267441860467</v>
      </c>
      <c r="O141" s="123">
        <f>'Input Model'!M$10</f>
        <v>172</v>
      </c>
      <c r="P141" s="77">
        <f t="shared" si="62"/>
        <v>994.16000000000008</v>
      </c>
      <c r="Q141" s="77">
        <f>'Input Model'!M$19</f>
        <v>25</v>
      </c>
      <c r="R141" s="77">
        <f t="shared" si="69"/>
        <v>1019.1600000000001</v>
      </c>
      <c r="S141" s="77">
        <f>'Input Model'!M$36</f>
        <v>405.875</v>
      </c>
      <c r="T141" s="77">
        <f>'Input Model'!M$44</f>
        <v>72.36</v>
      </c>
      <c r="U141" s="78">
        <f>'Input Model'!M$55</f>
        <v>25</v>
      </c>
      <c r="V141" s="77">
        <f t="shared" si="70"/>
        <v>503.23500000000001</v>
      </c>
      <c r="W141" s="79">
        <f t="shared" si="71"/>
        <v>515.92500000000007</v>
      </c>
      <c r="X141" s="78">
        <f>'Input Model'!M$64</f>
        <v>214</v>
      </c>
      <c r="Y141" s="77">
        <f t="shared" si="83"/>
        <v>692.23500000000001</v>
      </c>
      <c r="Z141" s="79">
        <f t="shared" si="84"/>
        <v>326.92500000000007</v>
      </c>
      <c r="AA141" s="80">
        <f>'Input Model'!M$4</f>
        <v>750</v>
      </c>
      <c r="AB141" s="320">
        <f t="shared" si="72"/>
        <v>745620.00000000012</v>
      </c>
      <c r="AC141" s="81">
        <f t="shared" si="73"/>
        <v>18750</v>
      </c>
      <c r="AD141" s="81">
        <f t="shared" si="74"/>
        <v>764370.00000000012</v>
      </c>
      <c r="AE141" s="81">
        <f t="shared" si="75"/>
        <v>304406.25</v>
      </c>
      <c r="AF141" s="81">
        <f t="shared" si="76"/>
        <v>54270</v>
      </c>
      <c r="AG141" s="82">
        <f t="shared" si="77"/>
        <v>18750</v>
      </c>
      <c r="AH141" s="81">
        <f t="shared" si="78"/>
        <v>377426.25</v>
      </c>
      <c r="AI141" s="79">
        <f t="shared" si="79"/>
        <v>386943.75000000012</v>
      </c>
      <c r="AJ141" s="84">
        <f t="shared" si="80"/>
        <v>160500</v>
      </c>
      <c r="AK141" s="141">
        <f t="shared" si="85"/>
        <v>519176.25</v>
      </c>
      <c r="AL141" s="155">
        <f t="shared" si="81"/>
        <v>245193.75000000012</v>
      </c>
      <c r="AM141" s="46">
        <v>4</v>
      </c>
    </row>
    <row r="142" spans="1:39" x14ac:dyDescent="0.25">
      <c r="A142" s="22" t="s">
        <v>4</v>
      </c>
      <c r="B142" s="145" t="s">
        <v>154</v>
      </c>
      <c r="C142" s="136">
        <v>5.99</v>
      </c>
      <c r="D142" s="72">
        <f t="shared" si="64"/>
        <v>5.99</v>
      </c>
      <c r="E142" s="73">
        <f t="shared" si="57"/>
        <v>0.14534883720930233</v>
      </c>
      <c r="F142" s="73">
        <f t="shared" si="65"/>
        <v>6.1353488372093024</v>
      </c>
      <c r="G142" s="73">
        <f t="shared" si="58"/>
        <v>2.3597383720930232</v>
      </c>
      <c r="H142" s="74">
        <f t="shared" si="59"/>
        <v>0.42069767441860467</v>
      </c>
      <c r="I142" s="75">
        <f t="shared" si="60"/>
        <v>0.14534883720930233</v>
      </c>
      <c r="J142" s="74">
        <f t="shared" si="66"/>
        <v>2.9257848837209299</v>
      </c>
      <c r="K142" s="71">
        <f t="shared" si="67"/>
        <v>3.2095639534883724</v>
      </c>
      <c r="L142" s="76">
        <f t="shared" si="61"/>
        <v>1.2441860465116279</v>
      </c>
      <c r="M142" s="74">
        <f t="shared" si="82"/>
        <v>4.0246220930232557</v>
      </c>
      <c r="N142" s="71">
        <f t="shared" si="68"/>
        <v>2.1107267441860467</v>
      </c>
      <c r="O142" s="123">
        <f>'Input Model'!M$10</f>
        <v>172</v>
      </c>
      <c r="P142" s="77">
        <f t="shared" si="62"/>
        <v>1030.28</v>
      </c>
      <c r="Q142" s="77">
        <f>'Input Model'!M$19</f>
        <v>25</v>
      </c>
      <c r="R142" s="77">
        <f t="shared" si="69"/>
        <v>1055.28</v>
      </c>
      <c r="S142" s="77">
        <f>'Input Model'!M$36</f>
        <v>405.875</v>
      </c>
      <c r="T142" s="77">
        <f>'Input Model'!M$44</f>
        <v>72.36</v>
      </c>
      <c r="U142" s="78">
        <f>'Input Model'!M$55</f>
        <v>25</v>
      </c>
      <c r="V142" s="77">
        <f t="shared" si="70"/>
        <v>503.23500000000001</v>
      </c>
      <c r="W142" s="79">
        <f t="shared" si="71"/>
        <v>552.04499999999996</v>
      </c>
      <c r="X142" s="78">
        <f>'Input Model'!M$64</f>
        <v>214</v>
      </c>
      <c r="Y142" s="77">
        <f t="shared" si="83"/>
        <v>692.23500000000001</v>
      </c>
      <c r="Z142" s="79">
        <f t="shared" si="84"/>
        <v>363.04499999999996</v>
      </c>
      <c r="AA142" s="80">
        <f>'Input Model'!M$4</f>
        <v>750</v>
      </c>
      <c r="AB142" s="320">
        <f t="shared" si="72"/>
        <v>772710</v>
      </c>
      <c r="AC142" s="81">
        <f t="shared" si="73"/>
        <v>18750</v>
      </c>
      <c r="AD142" s="81">
        <f t="shared" si="74"/>
        <v>791460</v>
      </c>
      <c r="AE142" s="81">
        <f t="shared" si="75"/>
        <v>304406.25</v>
      </c>
      <c r="AF142" s="81">
        <f t="shared" si="76"/>
        <v>54270</v>
      </c>
      <c r="AG142" s="82">
        <f t="shared" si="77"/>
        <v>18750</v>
      </c>
      <c r="AH142" s="81">
        <f t="shared" si="78"/>
        <v>377426.25</v>
      </c>
      <c r="AI142" s="79">
        <f t="shared" si="79"/>
        <v>414033.75</v>
      </c>
      <c r="AJ142" s="84">
        <f t="shared" si="80"/>
        <v>160500</v>
      </c>
      <c r="AK142" s="141">
        <f t="shared" si="85"/>
        <v>519176.25</v>
      </c>
      <c r="AL142" s="155">
        <f t="shared" si="81"/>
        <v>272283.75</v>
      </c>
      <c r="AM142" s="46">
        <v>5</v>
      </c>
    </row>
    <row r="143" spans="1:39" x14ac:dyDescent="0.25">
      <c r="A143" s="22" t="s">
        <v>4</v>
      </c>
      <c r="B143" s="37" t="s">
        <v>20</v>
      </c>
      <c r="C143" s="136">
        <v>6.21</v>
      </c>
      <c r="D143" s="72">
        <f t="shared" si="64"/>
        <v>6.21</v>
      </c>
      <c r="E143" s="73">
        <f t="shared" si="57"/>
        <v>0.14534883720930233</v>
      </c>
      <c r="F143" s="73">
        <f t="shared" si="65"/>
        <v>6.3553488372093021</v>
      </c>
      <c r="G143" s="73">
        <f t="shared" si="58"/>
        <v>2.3597383720930232</v>
      </c>
      <c r="H143" s="74">
        <f t="shared" si="59"/>
        <v>0.42069767441860467</v>
      </c>
      <c r="I143" s="75">
        <f t="shared" si="60"/>
        <v>0.14534883720930233</v>
      </c>
      <c r="J143" s="74">
        <f t="shared" si="66"/>
        <v>2.9257848837209299</v>
      </c>
      <c r="K143" s="71">
        <f t="shared" si="67"/>
        <v>3.4295639534883722</v>
      </c>
      <c r="L143" s="76">
        <f t="shared" si="61"/>
        <v>1.2441860465116279</v>
      </c>
      <c r="M143" s="74">
        <f t="shared" si="82"/>
        <v>4.0246220930232557</v>
      </c>
      <c r="N143" s="71">
        <f t="shared" si="68"/>
        <v>2.3307267441860464</v>
      </c>
      <c r="O143" s="123">
        <f>'Input Model'!M$10</f>
        <v>172</v>
      </c>
      <c r="P143" s="77">
        <f t="shared" si="62"/>
        <v>1068.1199999999999</v>
      </c>
      <c r="Q143" s="77">
        <f>'Input Model'!M$19</f>
        <v>25</v>
      </c>
      <c r="R143" s="77">
        <f t="shared" si="69"/>
        <v>1093.1199999999999</v>
      </c>
      <c r="S143" s="77">
        <f>'Input Model'!M$36</f>
        <v>405.875</v>
      </c>
      <c r="T143" s="77">
        <f>'Input Model'!M$44</f>
        <v>72.36</v>
      </c>
      <c r="U143" s="78">
        <f>'Input Model'!M$55</f>
        <v>25</v>
      </c>
      <c r="V143" s="77">
        <f t="shared" si="70"/>
        <v>503.23500000000001</v>
      </c>
      <c r="W143" s="79">
        <f t="shared" si="71"/>
        <v>589.88499999999988</v>
      </c>
      <c r="X143" s="78">
        <f>'Input Model'!M$64</f>
        <v>214</v>
      </c>
      <c r="Y143" s="77">
        <f t="shared" si="83"/>
        <v>692.23500000000001</v>
      </c>
      <c r="Z143" s="79">
        <f t="shared" si="84"/>
        <v>400.88499999999988</v>
      </c>
      <c r="AA143" s="80">
        <f>'Input Model'!M$4</f>
        <v>750</v>
      </c>
      <c r="AB143" s="320">
        <f t="shared" si="72"/>
        <v>801089.99999999988</v>
      </c>
      <c r="AC143" s="81">
        <f t="shared" si="73"/>
        <v>18750</v>
      </c>
      <c r="AD143" s="81">
        <f t="shared" si="74"/>
        <v>819839.99999999988</v>
      </c>
      <c r="AE143" s="81">
        <f t="shared" si="75"/>
        <v>304406.25</v>
      </c>
      <c r="AF143" s="81">
        <f t="shared" si="76"/>
        <v>54270</v>
      </c>
      <c r="AG143" s="82">
        <f t="shared" si="77"/>
        <v>18750</v>
      </c>
      <c r="AH143" s="81">
        <f t="shared" si="78"/>
        <v>377426.25</v>
      </c>
      <c r="AI143" s="79">
        <f t="shared" si="79"/>
        <v>442413.74999999988</v>
      </c>
      <c r="AJ143" s="84">
        <f t="shared" si="80"/>
        <v>160500</v>
      </c>
      <c r="AK143" s="141">
        <f t="shared" si="85"/>
        <v>519176.25</v>
      </c>
      <c r="AL143" s="155">
        <f t="shared" si="81"/>
        <v>300663.74999999988</v>
      </c>
      <c r="AM143" s="46">
        <v>6</v>
      </c>
    </row>
    <row r="144" spans="1:39" x14ac:dyDescent="0.25">
      <c r="A144" s="22" t="s">
        <v>4</v>
      </c>
      <c r="B144" s="37" t="s">
        <v>11</v>
      </c>
      <c r="C144" s="136">
        <v>6.23</v>
      </c>
      <c r="D144" s="72">
        <f t="shared" si="64"/>
        <v>6.23</v>
      </c>
      <c r="E144" s="73">
        <f t="shared" si="57"/>
        <v>0.14534883720930233</v>
      </c>
      <c r="F144" s="73">
        <f t="shared" si="65"/>
        <v>6.3753488372093026</v>
      </c>
      <c r="G144" s="73">
        <f t="shared" si="58"/>
        <v>2.3597383720930232</v>
      </c>
      <c r="H144" s="74">
        <f t="shared" si="59"/>
        <v>0.42069767441860467</v>
      </c>
      <c r="I144" s="75">
        <f t="shared" si="60"/>
        <v>0.14534883720930233</v>
      </c>
      <c r="J144" s="74">
        <f t="shared" si="66"/>
        <v>2.9257848837209299</v>
      </c>
      <c r="K144" s="71">
        <f t="shared" si="67"/>
        <v>3.4495639534883726</v>
      </c>
      <c r="L144" s="76">
        <f t="shared" si="61"/>
        <v>1.2441860465116279</v>
      </c>
      <c r="M144" s="74">
        <f t="shared" si="82"/>
        <v>4.0246220930232557</v>
      </c>
      <c r="N144" s="71">
        <f t="shared" si="68"/>
        <v>2.3507267441860469</v>
      </c>
      <c r="O144" s="123">
        <f>'Input Model'!M$10</f>
        <v>172</v>
      </c>
      <c r="P144" s="77">
        <f t="shared" si="62"/>
        <v>1071.5600000000002</v>
      </c>
      <c r="Q144" s="77">
        <f>'Input Model'!M$19</f>
        <v>25</v>
      </c>
      <c r="R144" s="77">
        <f t="shared" si="69"/>
        <v>1096.5600000000002</v>
      </c>
      <c r="S144" s="77">
        <f>'Input Model'!M$36</f>
        <v>405.875</v>
      </c>
      <c r="T144" s="77">
        <f>'Input Model'!M$44</f>
        <v>72.36</v>
      </c>
      <c r="U144" s="78">
        <f>'Input Model'!M$55</f>
        <v>25</v>
      </c>
      <c r="V144" s="77">
        <f t="shared" si="70"/>
        <v>503.23500000000001</v>
      </c>
      <c r="W144" s="79">
        <f t="shared" si="71"/>
        <v>593.32500000000016</v>
      </c>
      <c r="X144" s="78">
        <f>'Input Model'!M$64</f>
        <v>214</v>
      </c>
      <c r="Y144" s="77">
        <f t="shared" si="83"/>
        <v>692.23500000000001</v>
      </c>
      <c r="Z144" s="79">
        <f t="shared" si="84"/>
        <v>404.32500000000016</v>
      </c>
      <c r="AA144" s="80">
        <f>'Input Model'!M$4</f>
        <v>750</v>
      </c>
      <c r="AB144" s="320">
        <f t="shared" si="72"/>
        <v>803670.00000000012</v>
      </c>
      <c r="AC144" s="81">
        <f t="shared" si="73"/>
        <v>18750</v>
      </c>
      <c r="AD144" s="81">
        <f t="shared" si="74"/>
        <v>822420.00000000012</v>
      </c>
      <c r="AE144" s="81">
        <f t="shared" si="75"/>
        <v>304406.25</v>
      </c>
      <c r="AF144" s="81">
        <f t="shared" si="76"/>
        <v>54270</v>
      </c>
      <c r="AG144" s="82">
        <f t="shared" si="77"/>
        <v>18750</v>
      </c>
      <c r="AH144" s="81">
        <f t="shared" si="78"/>
        <v>377426.25</v>
      </c>
      <c r="AI144" s="79">
        <f t="shared" si="79"/>
        <v>444993.75000000012</v>
      </c>
      <c r="AJ144" s="84">
        <f t="shared" si="80"/>
        <v>160500</v>
      </c>
      <c r="AK144" s="141">
        <f t="shared" si="85"/>
        <v>519176.25</v>
      </c>
      <c r="AL144" s="155">
        <f t="shared" si="81"/>
        <v>303243.75000000012</v>
      </c>
      <c r="AM144" s="46">
        <v>7</v>
      </c>
    </row>
    <row r="145" spans="1:39" x14ac:dyDescent="0.25">
      <c r="A145" s="22" t="s">
        <v>4</v>
      </c>
      <c r="B145" s="37" t="s">
        <v>12</v>
      </c>
      <c r="C145" s="136">
        <v>6.23</v>
      </c>
      <c r="D145" s="72">
        <f t="shared" si="64"/>
        <v>6.23</v>
      </c>
      <c r="E145" s="73">
        <f t="shared" si="57"/>
        <v>0.14534883720930233</v>
      </c>
      <c r="F145" s="73">
        <f t="shared" si="65"/>
        <v>6.3753488372093026</v>
      </c>
      <c r="G145" s="73">
        <f t="shared" si="58"/>
        <v>2.3597383720930232</v>
      </c>
      <c r="H145" s="74">
        <f t="shared" si="59"/>
        <v>0.42069767441860467</v>
      </c>
      <c r="I145" s="75">
        <f t="shared" si="60"/>
        <v>0.14534883720930233</v>
      </c>
      <c r="J145" s="74">
        <f t="shared" si="66"/>
        <v>2.9257848837209299</v>
      </c>
      <c r="K145" s="71">
        <f t="shared" si="67"/>
        <v>3.4495639534883726</v>
      </c>
      <c r="L145" s="76">
        <f t="shared" si="61"/>
        <v>1.2441860465116279</v>
      </c>
      <c r="M145" s="74">
        <f t="shared" si="82"/>
        <v>4.0246220930232557</v>
      </c>
      <c r="N145" s="71">
        <f t="shared" si="68"/>
        <v>2.3507267441860469</v>
      </c>
      <c r="O145" s="123">
        <f>'Input Model'!M$10</f>
        <v>172</v>
      </c>
      <c r="P145" s="77">
        <f t="shared" si="62"/>
        <v>1071.5600000000002</v>
      </c>
      <c r="Q145" s="77">
        <f>'Input Model'!M$19</f>
        <v>25</v>
      </c>
      <c r="R145" s="77">
        <f t="shared" si="69"/>
        <v>1096.5600000000002</v>
      </c>
      <c r="S145" s="77">
        <f>'Input Model'!M$36</f>
        <v>405.875</v>
      </c>
      <c r="T145" s="77">
        <f>'Input Model'!M$44</f>
        <v>72.36</v>
      </c>
      <c r="U145" s="78">
        <f>'Input Model'!M$55</f>
        <v>25</v>
      </c>
      <c r="V145" s="77">
        <f t="shared" si="70"/>
        <v>503.23500000000001</v>
      </c>
      <c r="W145" s="79">
        <f t="shared" si="71"/>
        <v>593.32500000000016</v>
      </c>
      <c r="X145" s="78">
        <f>'Input Model'!M$64</f>
        <v>214</v>
      </c>
      <c r="Y145" s="77">
        <f t="shared" si="83"/>
        <v>692.23500000000001</v>
      </c>
      <c r="Z145" s="79">
        <f t="shared" si="84"/>
        <v>404.32500000000016</v>
      </c>
      <c r="AA145" s="80">
        <f>'Input Model'!M$4</f>
        <v>750</v>
      </c>
      <c r="AB145" s="320">
        <f t="shared" si="72"/>
        <v>803670.00000000012</v>
      </c>
      <c r="AC145" s="81">
        <f t="shared" si="73"/>
        <v>18750</v>
      </c>
      <c r="AD145" s="81">
        <f t="shared" si="74"/>
        <v>822420.00000000012</v>
      </c>
      <c r="AE145" s="81">
        <f t="shared" si="75"/>
        <v>304406.25</v>
      </c>
      <c r="AF145" s="81">
        <f t="shared" si="76"/>
        <v>54270</v>
      </c>
      <c r="AG145" s="82">
        <f t="shared" si="77"/>
        <v>18750</v>
      </c>
      <c r="AH145" s="81">
        <f t="shared" si="78"/>
        <v>377426.25</v>
      </c>
      <c r="AI145" s="79">
        <f t="shared" si="79"/>
        <v>444993.75000000012</v>
      </c>
      <c r="AJ145" s="84">
        <f t="shared" si="80"/>
        <v>160500</v>
      </c>
      <c r="AK145" s="141">
        <f t="shared" si="85"/>
        <v>519176.25</v>
      </c>
      <c r="AL145" s="155">
        <f t="shared" si="81"/>
        <v>303243.75000000012</v>
      </c>
      <c r="AM145" s="46">
        <v>8</v>
      </c>
    </row>
    <row r="146" spans="1:39" x14ac:dyDescent="0.25">
      <c r="A146" s="22" t="s">
        <v>4</v>
      </c>
      <c r="B146" s="37" t="s">
        <v>13</v>
      </c>
      <c r="C146" s="136">
        <v>6.31</v>
      </c>
      <c r="D146" s="72">
        <f t="shared" si="64"/>
        <v>6.31</v>
      </c>
      <c r="E146" s="73">
        <f t="shared" ref="E146:E209" si="86">Q146/O146</f>
        <v>0.14534883720930233</v>
      </c>
      <c r="F146" s="73">
        <f t="shared" si="65"/>
        <v>6.4553488372093017</v>
      </c>
      <c r="G146" s="73">
        <f t="shared" ref="G146:G209" si="87">S146/O146</f>
        <v>2.3597383720930232</v>
      </c>
      <c r="H146" s="74">
        <f t="shared" ref="H146:H209" si="88">T146/O146</f>
        <v>0.42069767441860467</v>
      </c>
      <c r="I146" s="75">
        <f t="shared" ref="I146:I209" si="89">U146/O146</f>
        <v>0.14534883720930233</v>
      </c>
      <c r="J146" s="74">
        <f t="shared" si="66"/>
        <v>2.9257848837209299</v>
      </c>
      <c r="K146" s="71">
        <f t="shared" si="67"/>
        <v>3.5295639534883718</v>
      </c>
      <c r="L146" s="76">
        <f t="shared" ref="L146:L209" si="90">X146/O146</f>
        <v>1.2441860465116279</v>
      </c>
      <c r="M146" s="74">
        <f t="shared" si="82"/>
        <v>4.0246220930232557</v>
      </c>
      <c r="N146" s="71">
        <f t="shared" si="68"/>
        <v>2.4307267441860461</v>
      </c>
      <c r="O146" s="123">
        <f>'Input Model'!M$10</f>
        <v>172</v>
      </c>
      <c r="P146" s="77">
        <f t="shared" ref="P146:P209" si="91">C146*O146</f>
        <v>1085.32</v>
      </c>
      <c r="Q146" s="77">
        <f>'Input Model'!M$19</f>
        <v>25</v>
      </c>
      <c r="R146" s="77">
        <f t="shared" si="69"/>
        <v>1110.32</v>
      </c>
      <c r="S146" s="77">
        <f>'Input Model'!M$36</f>
        <v>405.875</v>
      </c>
      <c r="T146" s="77">
        <f>'Input Model'!M$44</f>
        <v>72.36</v>
      </c>
      <c r="U146" s="78">
        <f>'Input Model'!M$55</f>
        <v>25</v>
      </c>
      <c r="V146" s="77">
        <f t="shared" si="70"/>
        <v>503.23500000000001</v>
      </c>
      <c r="W146" s="79">
        <f t="shared" si="71"/>
        <v>607.08499999999992</v>
      </c>
      <c r="X146" s="78">
        <f>'Input Model'!M$64</f>
        <v>214</v>
      </c>
      <c r="Y146" s="77">
        <f t="shared" si="83"/>
        <v>692.23500000000001</v>
      </c>
      <c r="Z146" s="79">
        <f t="shared" si="84"/>
        <v>418.08499999999992</v>
      </c>
      <c r="AA146" s="80">
        <f>'Input Model'!M$4</f>
        <v>750</v>
      </c>
      <c r="AB146" s="320">
        <f t="shared" si="72"/>
        <v>813990</v>
      </c>
      <c r="AC146" s="81">
        <f t="shared" si="73"/>
        <v>18750</v>
      </c>
      <c r="AD146" s="81">
        <f t="shared" si="74"/>
        <v>832740</v>
      </c>
      <c r="AE146" s="81">
        <f t="shared" si="75"/>
        <v>304406.25</v>
      </c>
      <c r="AF146" s="81">
        <f t="shared" si="76"/>
        <v>54270</v>
      </c>
      <c r="AG146" s="82">
        <f t="shared" si="77"/>
        <v>18750</v>
      </c>
      <c r="AH146" s="81">
        <f t="shared" si="78"/>
        <v>377426.25</v>
      </c>
      <c r="AI146" s="79">
        <f t="shared" si="79"/>
        <v>455313.75</v>
      </c>
      <c r="AJ146" s="84">
        <f t="shared" si="80"/>
        <v>160500</v>
      </c>
      <c r="AK146" s="141">
        <f t="shared" si="85"/>
        <v>519176.25</v>
      </c>
      <c r="AL146" s="155">
        <f t="shared" si="81"/>
        <v>313563.75</v>
      </c>
      <c r="AM146" s="46">
        <v>9</v>
      </c>
    </row>
    <row r="147" spans="1:39" x14ac:dyDescent="0.25">
      <c r="A147" s="22" t="s">
        <v>4</v>
      </c>
      <c r="B147" s="37" t="s">
        <v>14</v>
      </c>
      <c r="C147" s="136">
        <v>6.37</v>
      </c>
      <c r="D147" s="72">
        <f t="shared" si="64"/>
        <v>6.37</v>
      </c>
      <c r="E147" s="73">
        <f t="shared" si="86"/>
        <v>0.14534883720930233</v>
      </c>
      <c r="F147" s="73">
        <f t="shared" si="65"/>
        <v>6.5153488372093022</v>
      </c>
      <c r="G147" s="73">
        <f t="shared" si="87"/>
        <v>2.3597383720930232</v>
      </c>
      <c r="H147" s="74">
        <f t="shared" si="88"/>
        <v>0.42069767441860467</v>
      </c>
      <c r="I147" s="75">
        <f t="shared" si="89"/>
        <v>0.14534883720930233</v>
      </c>
      <c r="J147" s="74">
        <f t="shared" si="66"/>
        <v>2.9257848837209299</v>
      </c>
      <c r="K147" s="71">
        <f t="shared" si="67"/>
        <v>3.5895639534883723</v>
      </c>
      <c r="L147" s="76">
        <f t="shared" si="90"/>
        <v>1.2441860465116279</v>
      </c>
      <c r="M147" s="74">
        <f t="shared" si="82"/>
        <v>4.0246220930232557</v>
      </c>
      <c r="N147" s="71">
        <f t="shared" si="68"/>
        <v>2.4907267441860466</v>
      </c>
      <c r="O147" s="123">
        <f>'Input Model'!M$10</f>
        <v>172</v>
      </c>
      <c r="P147" s="77">
        <f t="shared" si="91"/>
        <v>1095.6400000000001</v>
      </c>
      <c r="Q147" s="77">
        <f>'Input Model'!M$19</f>
        <v>25</v>
      </c>
      <c r="R147" s="77">
        <f t="shared" si="69"/>
        <v>1120.6400000000001</v>
      </c>
      <c r="S147" s="77">
        <f>'Input Model'!M$36</f>
        <v>405.875</v>
      </c>
      <c r="T147" s="77">
        <f>'Input Model'!M$44</f>
        <v>72.36</v>
      </c>
      <c r="U147" s="78">
        <f>'Input Model'!M$55</f>
        <v>25</v>
      </c>
      <c r="V147" s="77">
        <f t="shared" si="70"/>
        <v>503.23500000000001</v>
      </c>
      <c r="W147" s="79">
        <f t="shared" si="71"/>
        <v>617.40500000000009</v>
      </c>
      <c r="X147" s="78">
        <f>'Input Model'!M$64</f>
        <v>214</v>
      </c>
      <c r="Y147" s="77">
        <f t="shared" si="83"/>
        <v>692.23500000000001</v>
      </c>
      <c r="Z147" s="79">
        <f t="shared" si="84"/>
        <v>428.40500000000009</v>
      </c>
      <c r="AA147" s="80">
        <f>'Input Model'!M$4</f>
        <v>750</v>
      </c>
      <c r="AB147" s="320">
        <f t="shared" si="72"/>
        <v>821730.00000000012</v>
      </c>
      <c r="AC147" s="81">
        <f t="shared" si="73"/>
        <v>18750</v>
      </c>
      <c r="AD147" s="81">
        <f t="shared" si="74"/>
        <v>840480.00000000012</v>
      </c>
      <c r="AE147" s="81">
        <f t="shared" si="75"/>
        <v>304406.25</v>
      </c>
      <c r="AF147" s="81">
        <f t="shared" si="76"/>
        <v>54270</v>
      </c>
      <c r="AG147" s="82">
        <f t="shared" si="77"/>
        <v>18750</v>
      </c>
      <c r="AH147" s="81">
        <f t="shared" si="78"/>
        <v>377426.25</v>
      </c>
      <c r="AI147" s="79">
        <f t="shared" si="79"/>
        <v>463053.75000000012</v>
      </c>
      <c r="AJ147" s="84">
        <f t="shared" si="80"/>
        <v>160500</v>
      </c>
      <c r="AK147" s="141">
        <f t="shared" si="85"/>
        <v>519176.25</v>
      </c>
      <c r="AL147" s="155">
        <f t="shared" si="81"/>
        <v>321303.75000000012</v>
      </c>
      <c r="AM147" s="46">
        <v>10</v>
      </c>
    </row>
    <row r="148" spans="1:39" x14ac:dyDescent="0.25">
      <c r="A148" s="22" t="s">
        <v>4</v>
      </c>
      <c r="B148" s="37" t="s">
        <v>15</v>
      </c>
      <c r="C148" s="136">
        <v>7.17</v>
      </c>
      <c r="D148" s="72">
        <f t="shared" si="64"/>
        <v>7.17</v>
      </c>
      <c r="E148" s="73">
        <f t="shared" si="86"/>
        <v>0.14534883720930233</v>
      </c>
      <c r="F148" s="73">
        <f t="shared" si="65"/>
        <v>7.3153488372093021</v>
      </c>
      <c r="G148" s="73">
        <f t="shared" si="87"/>
        <v>2.3597383720930232</v>
      </c>
      <c r="H148" s="74">
        <f t="shared" si="88"/>
        <v>0.42069767441860467</v>
      </c>
      <c r="I148" s="75">
        <f t="shared" si="89"/>
        <v>0.14534883720930233</v>
      </c>
      <c r="J148" s="74">
        <f t="shared" si="66"/>
        <v>2.9257848837209299</v>
      </c>
      <c r="K148" s="71">
        <f t="shared" si="67"/>
        <v>4.3895639534883717</v>
      </c>
      <c r="L148" s="76">
        <f t="shared" si="90"/>
        <v>1.2441860465116279</v>
      </c>
      <c r="M148" s="74">
        <f t="shared" si="82"/>
        <v>4.0246220930232557</v>
      </c>
      <c r="N148" s="71">
        <f t="shared" si="68"/>
        <v>3.2907267441860464</v>
      </c>
      <c r="O148" s="123">
        <f>'Input Model'!M$10</f>
        <v>172</v>
      </c>
      <c r="P148" s="77">
        <f t="shared" si="91"/>
        <v>1233.24</v>
      </c>
      <c r="Q148" s="77">
        <f>'Input Model'!M$19</f>
        <v>25</v>
      </c>
      <c r="R148" s="77">
        <f t="shared" si="69"/>
        <v>1258.24</v>
      </c>
      <c r="S148" s="77">
        <f>'Input Model'!M$36</f>
        <v>405.875</v>
      </c>
      <c r="T148" s="77">
        <f>'Input Model'!M$44</f>
        <v>72.36</v>
      </c>
      <c r="U148" s="78">
        <f>'Input Model'!M$55</f>
        <v>25</v>
      </c>
      <c r="V148" s="77">
        <f t="shared" si="70"/>
        <v>503.23500000000001</v>
      </c>
      <c r="W148" s="79">
        <f t="shared" si="71"/>
        <v>755.005</v>
      </c>
      <c r="X148" s="78">
        <f>'Input Model'!M$64</f>
        <v>214</v>
      </c>
      <c r="Y148" s="77">
        <f t="shared" si="83"/>
        <v>692.23500000000001</v>
      </c>
      <c r="Z148" s="79">
        <f t="shared" si="84"/>
        <v>566.005</v>
      </c>
      <c r="AA148" s="80">
        <f>'Input Model'!M$4</f>
        <v>750</v>
      </c>
      <c r="AB148" s="320">
        <f t="shared" si="72"/>
        <v>924930</v>
      </c>
      <c r="AC148" s="81">
        <f t="shared" si="73"/>
        <v>18750</v>
      </c>
      <c r="AD148" s="81">
        <f t="shared" si="74"/>
        <v>943680</v>
      </c>
      <c r="AE148" s="81">
        <f t="shared" si="75"/>
        <v>304406.25</v>
      </c>
      <c r="AF148" s="81">
        <f t="shared" si="76"/>
        <v>54270</v>
      </c>
      <c r="AG148" s="82">
        <f t="shared" si="77"/>
        <v>18750</v>
      </c>
      <c r="AH148" s="81">
        <f t="shared" si="78"/>
        <v>377426.25</v>
      </c>
      <c r="AI148" s="79">
        <f t="shared" si="79"/>
        <v>566253.75</v>
      </c>
      <c r="AJ148" s="84">
        <f t="shared" si="80"/>
        <v>160500</v>
      </c>
      <c r="AK148" s="141">
        <f t="shared" si="85"/>
        <v>519176.25</v>
      </c>
      <c r="AL148" s="155">
        <f t="shared" si="81"/>
        <v>424503.75</v>
      </c>
      <c r="AM148" s="46">
        <v>11</v>
      </c>
    </row>
    <row r="149" spans="1:39" x14ac:dyDescent="0.25">
      <c r="A149" s="22" t="s">
        <v>4</v>
      </c>
      <c r="B149" s="130" t="s">
        <v>155</v>
      </c>
      <c r="C149" s="137">
        <v>7.89</v>
      </c>
      <c r="D149" s="86">
        <f t="shared" si="64"/>
        <v>7.89</v>
      </c>
      <c r="E149" s="87">
        <f t="shared" si="86"/>
        <v>0.14534883720930233</v>
      </c>
      <c r="F149" s="87">
        <f t="shared" si="65"/>
        <v>8.0353488372093018</v>
      </c>
      <c r="G149" s="87">
        <f t="shared" si="87"/>
        <v>2.3597383720930232</v>
      </c>
      <c r="H149" s="88">
        <f t="shared" si="88"/>
        <v>0.42069767441860467</v>
      </c>
      <c r="I149" s="89">
        <f t="shared" si="89"/>
        <v>0.14534883720930233</v>
      </c>
      <c r="J149" s="88">
        <f t="shared" si="66"/>
        <v>2.9257848837209299</v>
      </c>
      <c r="K149" s="85">
        <f t="shared" si="67"/>
        <v>5.1095639534883723</v>
      </c>
      <c r="L149" s="90">
        <f t="shared" si="90"/>
        <v>1.2441860465116279</v>
      </c>
      <c r="M149" s="88">
        <f t="shared" si="82"/>
        <v>4.0246220930232557</v>
      </c>
      <c r="N149" s="85">
        <f t="shared" si="68"/>
        <v>4.0107267441860461</v>
      </c>
      <c r="O149" s="91">
        <f>'Input Model'!M$10</f>
        <v>172</v>
      </c>
      <c r="P149" s="92">
        <f t="shared" si="91"/>
        <v>1357.08</v>
      </c>
      <c r="Q149" s="92">
        <f>'Input Model'!M$19</f>
        <v>25</v>
      </c>
      <c r="R149" s="92">
        <f t="shared" si="69"/>
        <v>1382.08</v>
      </c>
      <c r="S149" s="92">
        <f>'Input Model'!M$36</f>
        <v>405.875</v>
      </c>
      <c r="T149" s="92">
        <f>'Input Model'!M$44</f>
        <v>72.36</v>
      </c>
      <c r="U149" s="93">
        <f>'Input Model'!M$55</f>
        <v>25</v>
      </c>
      <c r="V149" s="92">
        <f t="shared" si="70"/>
        <v>503.23500000000001</v>
      </c>
      <c r="W149" s="94">
        <f t="shared" si="71"/>
        <v>878.84499999999991</v>
      </c>
      <c r="X149" s="93">
        <f>'Input Model'!M$64</f>
        <v>214</v>
      </c>
      <c r="Y149" s="92">
        <f t="shared" si="83"/>
        <v>692.23500000000001</v>
      </c>
      <c r="Z149" s="94">
        <f t="shared" si="84"/>
        <v>689.84499999999991</v>
      </c>
      <c r="AA149" s="95">
        <f>'Input Model'!M$4</f>
        <v>750</v>
      </c>
      <c r="AB149" s="321">
        <f t="shared" si="72"/>
        <v>1017810</v>
      </c>
      <c r="AC149" s="96">
        <f t="shared" si="73"/>
        <v>18750</v>
      </c>
      <c r="AD149" s="96">
        <f t="shared" si="74"/>
        <v>1036560</v>
      </c>
      <c r="AE149" s="96">
        <f t="shared" si="75"/>
        <v>304406.25</v>
      </c>
      <c r="AF149" s="96">
        <f t="shared" si="76"/>
        <v>54270</v>
      </c>
      <c r="AG149" s="97">
        <f t="shared" si="77"/>
        <v>18750</v>
      </c>
      <c r="AH149" s="96">
        <f t="shared" si="78"/>
        <v>377426.25</v>
      </c>
      <c r="AI149" s="94">
        <f t="shared" si="79"/>
        <v>659133.75</v>
      </c>
      <c r="AJ149" s="99">
        <f t="shared" si="80"/>
        <v>160500</v>
      </c>
      <c r="AK149" s="412">
        <f t="shared" si="85"/>
        <v>519176.25</v>
      </c>
      <c r="AL149" s="100">
        <f t="shared" si="81"/>
        <v>517383.75</v>
      </c>
      <c r="AM149" s="46">
        <v>12</v>
      </c>
    </row>
    <row r="150" spans="1:39" x14ac:dyDescent="0.25">
      <c r="A150" s="24">
        <v>2012</v>
      </c>
      <c r="B150" s="143" t="s">
        <v>117</v>
      </c>
      <c r="C150" s="414">
        <v>6.84</v>
      </c>
      <c r="D150" s="193">
        <f t="shared" si="64"/>
        <v>6.84</v>
      </c>
      <c r="E150" s="73">
        <f t="shared" si="86"/>
        <v>0.18248175182481752</v>
      </c>
      <c r="F150" s="73">
        <f t="shared" si="65"/>
        <v>7.0224817518248175</v>
      </c>
      <c r="G150" s="73">
        <f t="shared" si="87"/>
        <v>3.1724999999999999</v>
      </c>
      <c r="H150" s="74">
        <f t="shared" si="88"/>
        <v>0.54394160583941598</v>
      </c>
      <c r="I150" s="75">
        <f t="shared" si="89"/>
        <v>0.18248175182481752</v>
      </c>
      <c r="J150" s="74">
        <f t="shared" si="66"/>
        <v>3.8989233576642333</v>
      </c>
      <c r="K150" s="71">
        <f t="shared" si="67"/>
        <v>3.1235583941605842</v>
      </c>
      <c r="L150" s="76">
        <f t="shared" si="90"/>
        <v>1.8394160583941606</v>
      </c>
      <c r="M150" s="74">
        <f t="shared" si="82"/>
        <v>5.5558576642335762</v>
      </c>
      <c r="N150" s="71">
        <f t="shared" si="68"/>
        <v>1.4666240875912413</v>
      </c>
      <c r="O150" s="415">
        <f>'Input Model'!L$10</f>
        <v>137</v>
      </c>
      <c r="P150" s="77">
        <f t="shared" si="91"/>
        <v>937.07999999999993</v>
      </c>
      <c r="Q150" s="77">
        <f>'Input Model'!L$19</f>
        <v>25</v>
      </c>
      <c r="R150" s="77">
        <f t="shared" si="69"/>
        <v>962.07999999999993</v>
      </c>
      <c r="S150" s="77">
        <f>'Input Model'!L$36</f>
        <v>434.63249999999999</v>
      </c>
      <c r="T150" s="77">
        <f>'Input Model'!L$44</f>
        <v>74.52</v>
      </c>
      <c r="U150" s="78">
        <f>'Input Model'!L$55</f>
        <v>25</v>
      </c>
      <c r="V150" s="77">
        <f t="shared" si="70"/>
        <v>534.15249999999992</v>
      </c>
      <c r="W150" s="79">
        <f t="shared" si="71"/>
        <v>427.92750000000001</v>
      </c>
      <c r="X150" s="78">
        <f>'Input Model'!L$64</f>
        <v>252</v>
      </c>
      <c r="Y150" s="77">
        <f t="shared" si="83"/>
        <v>761.15249999999992</v>
      </c>
      <c r="Z150" s="79">
        <f t="shared" si="84"/>
        <v>200.92750000000001</v>
      </c>
      <c r="AA150" s="416">
        <f>'Input Model'!L$4</f>
        <v>750</v>
      </c>
      <c r="AB150" s="320">
        <f t="shared" si="72"/>
        <v>702810</v>
      </c>
      <c r="AC150" s="81">
        <f t="shared" si="73"/>
        <v>18750</v>
      </c>
      <c r="AD150" s="81">
        <f t="shared" si="74"/>
        <v>721560</v>
      </c>
      <c r="AE150" s="81">
        <f t="shared" si="75"/>
        <v>325974.375</v>
      </c>
      <c r="AF150" s="81">
        <f t="shared" si="76"/>
        <v>55890</v>
      </c>
      <c r="AG150" s="82">
        <f t="shared" si="77"/>
        <v>18750</v>
      </c>
      <c r="AH150" s="81">
        <f t="shared" si="78"/>
        <v>400614.375</v>
      </c>
      <c r="AI150" s="79">
        <f t="shared" si="79"/>
        <v>320945.625</v>
      </c>
      <c r="AJ150" s="84">
        <f t="shared" si="80"/>
        <v>189000</v>
      </c>
      <c r="AK150" s="141">
        <f t="shared" si="85"/>
        <v>570864.375</v>
      </c>
      <c r="AL150" s="155">
        <f t="shared" si="81"/>
        <v>150695.625</v>
      </c>
      <c r="AM150" s="46">
        <v>1</v>
      </c>
    </row>
    <row r="151" spans="1:39" x14ac:dyDescent="0.25">
      <c r="A151" s="22" t="s">
        <v>4</v>
      </c>
      <c r="B151" s="37" t="s">
        <v>17</v>
      </c>
      <c r="C151" s="136">
        <v>6.82</v>
      </c>
      <c r="D151" s="72">
        <f t="shared" si="64"/>
        <v>6.82</v>
      </c>
      <c r="E151" s="73">
        <f t="shared" si="86"/>
        <v>0.18248175182481752</v>
      </c>
      <c r="F151" s="73">
        <f t="shared" si="65"/>
        <v>7.0024817518248179</v>
      </c>
      <c r="G151" s="73">
        <f t="shared" si="87"/>
        <v>3.1724999999999999</v>
      </c>
      <c r="H151" s="74">
        <f t="shared" si="88"/>
        <v>0.54394160583941598</v>
      </c>
      <c r="I151" s="75">
        <f t="shared" si="89"/>
        <v>0.18248175182481752</v>
      </c>
      <c r="J151" s="74">
        <f t="shared" si="66"/>
        <v>3.8989233576642333</v>
      </c>
      <c r="K151" s="71">
        <f t="shared" si="67"/>
        <v>3.1035583941605847</v>
      </c>
      <c r="L151" s="76">
        <f t="shared" si="90"/>
        <v>1.8394160583941606</v>
      </c>
      <c r="M151" s="74">
        <f t="shared" si="82"/>
        <v>5.5558576642335762</v>
      </c>
      <c r="N151" s="71">
        <f t="shared" si="68"/>
        <v>1.4466240875912417</v>
      </c>
      <c r="O151" s="123">
        <f>'Input Model'!L$10</f>
        <v>137</v>
      </c>
      <c r="P151" s="77">
        <f t="shared" si="91"/>
        <v>934.34</v>
      </c>
      <c r="Q151" s="77">
        <f>'Input Model'!L$19</f>
        <v>25</v>
      </c>
      <c r="R151" s="77">
        <f t="shared" si="69"/>
        <v>959.34</v>
      </c>
      <c r="S151" s="77">
        <f>'Input Model'!L$36</f>
        <v>434.63249999999999</v>
      </c>
      <c r="T151" s="77">
        <f>'Input Model'!L$44</f>
        <v>74.52</v>
      </c>
      <c r="U151" s="78">
        <f>'Input Model'!L$55</f>
        <v>25</v>
      </c>
      <c r="V151" s="77">
        <f t="shared" si="70"/>
        <v>534.15249999999992</v>
      </c>
      <c r="W151" s="79">
        <f t="shared" si="71"/>
        <v>425.18750000000011</v>
      </c>
      <c r="X151" s="78">
        <f>'Input Model'!L$64</f>
        <v>252</v>
      </c>
      <c r="Y151" s="77">
        <f t="shared" si="83"/>
        <v>761.15249999999992</v>
      </c>
      <c r="Z151" s="79">
        <f t="shared" si="84"/>
        <v>198.18750000000011</v>
      </c>
      <c r="AA151" s="80">
        <f>'Input Model'!L$4</f>
        <v>750</v>
      </c>
      <c r="AB151" s="320">
        <f t="shared" si="72"/>
        <v>700755</v>
      </c>
      <c r="AC151" s="81">
        <f t="shared" si="73"/>
        <v>18750</v>
      </c>
      <c r="AD151" s="81">
        <f t="shared" si="74"/>
        <v>719505</v>
      </c>
      <c r="AE151" s="81">
        <f t="shared" si="75"/>
        <v>325974.375</v>
      </c>
      <c r="AF151" s="81">
        <f t="shared" si="76"/>
        <v>55890</v>
      </c>
      <c r="AG151" s="82">
        <f t="shared" si="77"/>
        <v>18750</v>
      </c>
      <c r="AH151" s="81">
        <f t="shared" si="78"/>
        <v>400614.375</v>
      </c>
      <c r="AI151" s="79">
        <f t="shared" si="79"/>
        <v>318890.625</v>
      </c>
      <c r="AJ151" s="84">
        <f t="shared" si="80"/>
        <v>189000</v>
      </c>
      <c r="AK151" s="141">
        <f t="shared" si="85"/>
        <v>570864.375</v>
      </c>
      <c r="AL151" s="155">
        <f t="shared" si="81"/>
        <v>148640.625</v>
      </c>
      <c r="AM151" s="46">
        <v>2</v>
      </c>
    </row>
    <row r="152" spans="1:39" x14ac:dyDescent="0.25">
      <c r="A152" s="22" t="s">
        <v>4</v>
      </c>
      <c r="B152" s="37" t="s">
        <v>18</v>
      </c>
      <c r="C152" s="136">
        <v>7.03</v>
      </c>
      <c r="D152" s="72">
        <f t="shared" si="64"/>
        <v>7.03</v>
      </c>
      <c r="E152" s="73">
        <f t="shared" si="86"/>
        <v>0.18248175182481752</v>
      </c>
      <c r="F152" s="73">
        <f t="shared" si="65"/>
        <v>7.2124817518248179</v>
      </c>
      <c r="G152" s="73">
        <f t="shared" si="87"/>
        <v>3.1724999999999999</v>
      </c>
      <c r="H152" s="74">
        <f t="shared" si="88"/>
        <v>0.54394160583941598</v>
      </c>
      <c r="I152" s="75">
        <f t="shared" si="89"/>
        <v>0.18248175182481752</v>
      </c>
      <c r="J152" s="74">
        <f t="shared" si="66"/>
        <v>3.8989233576642333</v>
      </c>
      <c r="K152" s="71">
        <f t="shared" si="67"/>
        <v>3.3135583941605846</v>
      </c>
      <c r="L152" s="76">
        <f t="shared" si="90"/>
        <v>1.8394160583941606</v>
      </c>
      <c r="M152" s="74">
        <f t="shared" si="82"/>
        <v>5.5558576642335762</v>
      </c>
      <c r="N152" s="71">
        <f t="shared" si="68"/>
        <v>1.6566240875912417</v>
      </c>
      <c r="O152" s="123">
        <f>'Input Model'!L$10</f>
        <v>137</v>
      </c>
      <c r="P152" s="77">
        <f t="shared" si="91"/>
        <v>963.11</v>
      </c>
      <c r="Q152" s="77">
        <f>'Input Model'!L$19</f>
        <v>25</v>
      </c>
      <c r="R152" s="77">
        <f t="shared" si="69"/>
        <v>988.11</v>
      </c>
      <c r="S152" s="77">
        <f>'Input Model'!L$36</f>
        <v>434.63249999999999</v>
      </c>
      <c r="T152" s="77">
        <f>'Input Model'!L$44</f>
        <v>74.52</v>
      </c>
      <c r="U152" s="78">
        <f>'Input Model'!L$55</f>
        <v>25</v>
      </c>
      <c r="V152" s="77">
        <f t="shared" si="70"/>
        <v>534.15249999999992</v>
      </c>
      <c r="W152" s="79">
        <f t="shared" si="71"/>
        <v>453.9575000000001</v>
      </c>
      <c r="X152" s="78">
        <f>'Input Model'!L$64</f>
        <v>252</v>
      </c>
      <c r="Y152" s="77">
        <f t="shared" si="83"/>
        <v>761.15249999999992</v>
      </c>
      <c r="Z152" s="79">
        <f t="shared" si="84"/>
        <v>226.9575000000001</v>
      </c>
      <c r="AA152" s="80">
        <f>'Input Model'!L$4</f>
        <v>750</v>
      </c>
      <c r="AB152" s="320">
        <f t="shared" si="72"/>
        <v>722332.5</v>
      </c>
      <c r="AC152" s="81">
        <f t="shared" si="73"/>
        <v>18750</v>
      </c>
      <c r="AD152" s="81">
        <f t="shared" si="74"/>
        <v>741082.5</v>
      </c>
      <c r="AE152" s="81">
        <f t="shared" si="75"/>
        <v>325974.375</v>
      </c>
      <c r="AF152" s="81">
        <f t="shared" si="76"/>
        <v>55890</v>
      </c>
      <c r="AG152" s="82">
        <f t="shared" si="77"/>
        <v>18750</v>
      </c>
      <c r="AH152" s="81">
        <f t="shared" si="78"/>
        <v>400614.375</v>
      </c>
      <c r="AI152" s="79">
        <f t="shared" si="79"/>
        <v>340468.125</v>
      </c>
      <c r="AJ152" s="84">
        <f t="shared" si="80"/>
        <v>189000</v>
      </c>
      <c r="AK152" s="141">
        <f t="shared" si="85"/>
        <v>570864.375</v>
      </c>
      <c r="AL152" s="155">
        <f t="shared" si="81"/>
        <v>170218.125</v>
      </c>
      <c r="AM152" s="46">
        <v>3</v>
      </c>
    </row>
    <row r="153" spans="1:39" x14ac:dyDescent="0.25">
      <c r="A153" s="22" t="s">
        <v>4</v>
      </c>
      <c r="B153" s="37" t="s">
        <v>19</v>
      </c>
      <c r="C153" s="136">
        <v>6.92</v>
      </c>
      <c r="D153" s="72">
        <f t="shared" si="64"/>
        <v>6.92</v>
      </c>
      <c r="E153" s="73">
        <f t="shared" si="86"/>
        <v>0.18248175182481752</v>
      </c>
      <c r="F153" s="73">
        <f t="shared" si="65"/>
        <v>7.1024817518248176</v>
      </c>
      <c r="G153" s="73">
        <f t="shared" si="87"/>
        <v>3.1724999999999999</v>
      </c>
      <c r="H153" s="74">
        <f t="shared" si="88"/>
        <v>0.54394160583941598</v>
      </c>
      <c r="I153" s="75">
        <f t="shared" si="89"/>
        <v>0.18248175182481752</v>
      </c>
      <c r="J153" s="74">
        <f t="shared" si="66"/>
        <v>3.8989233576642333</v>
      </c>
      <c r="K153" s="71">
        <f t="shared" si="67"/>
        <v>3.2035583941605843</v>
      </c>
      <c r="L153" s="76">
        <f t="shared" si="90"/>
        <v>1.8394160583941606</v>
      </c>
      <c r="M153" s="74">
        <f t="shared" si="82"/>
        <v>5.5558576642335762</v>
      </c>
      <c r="N153" s="71">
        <f t="shared" si="68"/>
        <v>1.5466240875912414</v>
      </c>
      <c r="O153" s="123">
        <f>'Input Model'!L$10</f>
        <v>137</v>
      </c>
      <c r="P153" s="77">
        <f t="shared" si="91"/>
        <v>948.04</v>
      </c>
      <c r="Q153" s="77">
        <f>'Input Model'!L$19</f>
        <v>25</v>
      </c>
      <c r="R153" s="77">
        <f t="shared" si="69"/>
        <v>973.04</v>
      </c>
      <c r="S153" s="77">
        <f>'Input Model'!L$36</f>
        <v>434.63249999999999</v>
      </c>
      <c r="T153" s="77">
        <f>'Input Model'!L$44</f>
        <v>74.52</v>
      </c>
      <c r="U153" s="78">
        <f>'Input Model'!L$55</f>
        <v>25</v>
      </c>
      <c r="V153" s="77">
        <f t="shared" si="70"/>
        <v>534.15249999999992</v>
      </c>
      <c r="W153" s="79">
        <f t="shared" si="71"/>
        <v>438.88750000000005</v>
      </c>
      <c r="X153" s="78">
        <f>'Input Model'!L$64</f>
        <v>252</v>
      </c>
      <c r="Y153" s="77">
        <f t="shared" si="83"/>
        <v>761.15249999999992</v>
      </c>
      <c r="Z153" s="79">
        <f t="shared" si="84"/>
        <v>211.88750000000005</v>
      </c>
      <c r="AA153" s="80">
        <f>'Input Model'!L$4</f>
        <v>750</v>
      </c>
      <c r="AB153" s="320">
        <f t="shared" si="72"/>
        <v>711030</v>
      </c>
      <c r="AC153" s="81">
        <f t="shared" si="73"/>
        <v>18750</v>
      </c>
      <c r="AD153" s="81">
        <f t="shared" si="74"/>
        <v>729780</v>
      </c>
      <c r="AE153" s="81">
        <f t="shared" si="75"/>
        <v>325974.375</v>
      </c>
      <c r="AF153" s="81">
        <f t="shared" si="76"/>
        <v>55890</v>
      </c>
      <c r="AG153" s="82">
        <f t="shared" si="77"/>
        <v>18750</v>
      </c>
      <c r="AH153" s="81">
        <f t="shared" si="78"/>
        <v>400614.375</v>
      </c>
      <c r="AI153" s="79">
        <f t="shared" si="79"/>
        <v>329165.625</v>
      </c>
      <c r="AJ153" s="84">
        <f t="shared" si="80"/>
        <v>189000</v>
      </c>
      <c r="AK153" s="141">
        <f t="shared" si="85"/>
        <v>570864.375</v>
      </c>
      <c r="AL153" s="155">
        <f t="shared" si="81"/>
        <v>158915.625</v>
      </c>
      <c r="AM153" s="46">
        <v>4</v>
      </c>
    </row>
    <row r="154" spans="1:39" x14ac:dyDescent="0.25">
      <c r="A154" s="22" t="s">
        <v>4</v>
      </c>
      <c r="B154" s="145" t="s">
        <v>156</v>
      </c>
      <c r="C154" s="136">
        <v>7.06</v>
      </c>
      <c r="D154" s="72">
        <f t="shared" si="64"/>
        <v>7.06</v>
      </c>
      <c r="E154" s="73">
        <f t="shared" si="86"/>
        <v>0.18248175182481752</v>
      </c>
      <c r="F154" s="73">
        <f t="shared" si="65"/>
        <v>7.2424817518248172</v>
      </c>
      <c r="G154" s="73">
        <f t="shared" si="87"/>
        <v>3.1724999999999999</v>
      </c>
      <c r="H154" s="74">
        <f t="shared" si="88"/>
        <v>0.54394160583941598</v>
      </c>
      <c r="I154" s="75">
        <f t="shared" si="89"/>
        <v>0.18248175182481752</v>
      </c>
      <c r="J154" s="74">
        <f t="shared" si="66"/>
        <v>3.8989233576642333</v>
      </c>
      <c r="K154" s="71">
        <f t="shared" si="67"/>
        <v>3.343558394160584</v>
      </c>
      <c r="L154" s="76">
        <f t="shared" si="90"/>
        <v>1.8394160583941606</v>
      </c>
      <c r="M154" s="74">
        <f t="shared" si="82"/>
        <v>5.5558576642335762</v>
      </c>
      <c r="N154" s="71">
        <f t="shared" si="68"/>
        <v>1.6866240875912411</v>
      </c>
      <c r="O154" s="123">
        <f>'Input Model'!L$10</f>
        <v>137</v>
      </c>
      <c r="P154" s="77">
        <f t="shared" si="91"/>
        <v>967.21999999999991</v>
      </c>
      <c r="Q154" s="77">
        <f>'Input Model'!L$19</f>
        <v>25</v>
      </c>
      <c r="R154" s="77">
        <f t="shared" si="69"/>
        <v>992.21999999999991</v>
      </c>
      <c r="S154" s="77">
        <f>'Input Model'!L$36</f>
        <v>434.63249999999999</v>
      </c>
      <c r="T154" s="77">
        <f>'Input Model'!L$44</f>
        <v>74.52</v>
      </c>
      <c r="U154" s="78">
        <f>'Input Model'!L$55</f>
        <v>25</v>
      </c>
      <c r="V154" s="77">
        <f t="shared" si="70"/>
        <v>534.15249999999992</v>
      </c>
      <c r="W154" s="79">
        <f t="shared" si="71"/>
        <v>458.0675</v>
      </c>
      <c r="X154" s="78">
        <f>'Input Model'!L$64</f>
        <v>252</v>
      </c>
      <c r="Y154" s="77">
        <f t="shared" si="83"/>
        <v>761.15249999999992</v>
      </c>
      <c r="Z154" s="79">
        <f t="shared" si="84"/>
        <v>231.0675</v>
      </c>
      <c r="AA154" s="80">
        <f>'Input Model'!L$4</f>
        <v>750</v>
      </c>
      <c r="AB154" s="320">
        <f t="shared" si="72"/>
        <v>725414.99999999988</v>
      </c>
      <c r="AC154" s="81">
        <f t="shared" si="73"/>
        <v>18750</v>
      </c>
      <c r="AD154" s="81">
        <f t="shared" si="74"/>
        <v>744164.99999999988</v>
      </c>
      <c r="AE154" s="81">
        <f t="shared" si="75"/>
        <v>325974.375</v>
      </c>
      <c r="AF154" s="81">
        <f t="shared" si="76"/>
        <v>55890</v>
      </c>
      <c r="AG154" s="82">
        <f t="shared" si="77"/>
        <v>18750</v>
      </c>
      <c r="AH154" s="81">
        <f t="shared" si="78"/>
        <v>400614.375</v>
      </c>
      <c r="AI154" s="79">
        <f t="shared" si="79"/>
        <v>343550.62499999988</v>
      </c>
      <c r="AJ154" s="84">
        <f t="shared" si="80"/>
        <v>189000</v>
      </c>
      <c r="AK154" s="141">
        <f t="shared" si="85"/>
        <v>570864.375</v>
      </c>
      <c r="AL154" s="155">
        <f t="shared" si="81"/>
        <v>173300.62499999988</v>
      </c>
      <c r="AM154" s="46">
        <v>5</v>
      </c>
    </row>
    <row r="155" spans="1:39" x14ac:dyDescent="0.25">
      <c r="A155" s="22" t="s">
        <v>4</v>
      </c>
      <c r="B155" s="37" t="s">
        <v>20</v>
      </c>
      <c r="C155" s="136">
        <v>7.01</v>
      </c>
      <c r="D155" s="72">
        <f t="shared" si="64"/>
        <v>7.01</v>
      </c>
      <c r="E155" s="73">
        <f t="shared" si="86"/>
        <v>0.18248175182481752</v>
      </c>
      <c r="F155" s="73">
        <f t="shared" si="65"/>
        <v>7.1924817518248174</v>
      </c>
      <c r="G155" s="73">
        <f t="shared" si="87"/>
        <v>3.1724999999999999</v>
      </c>
      <c r="H155" s="74">
        <f t="shared" si="88"/>
        <v>0.54394160583941598</v>
      </c>
      <c r="I155" s="75">
        <f t="shared" si="89"/>
        <v>0.18248175182481752</v>
      </c>
      <c r="J155" s="74">
        <f t="shared" si="66"/>
        <v>3.8989233576642333</v>
      </c>
      <c r="K155" s="71">
        <f t="shared" si="67"/>
        <v>3.2935583941605842</v>
      </c>
      <c r="L155" s="76">
        <f t="shared" si="90"/>
        <v>1.8394160583941606</v>
      </c>
      <c r="M155" s="74">
        <f t="shared" si="82"/>
        <v>5.5558576642335762</v>
      </c>
      <c r="N155" s="71">
        <f t="shared" si="68"/>
        <v>1.6366240875912412</v>
      </c>
      <c r="O155" s="123">
        <f>'Input Model'!L$10</f>
        <v>137</v>
      </c>
      <c r="P155" s="77">
        <f t="shared" si="91"/>
        <v>960.37</v>
      </c>
      <c r="Q155" s="77">
        <f>'Input Model'!L$19</f>
        <v>25</v>
      </c>
      <c r="R155" s="77">
        <f t="shared" si="69"/>
        <v>985.37</v>
      </c>
      <c r="S155" s="77">
        <f>'Input Model'!L$36</f>
        <v>434.63249999999999</v>
      </c>
      <c r="T155" s="77">
        <f>'Input Model'!L$44</f>
        <v>74.52</v>
      </c>
      <c r="U155" s="78">
        <f>'Input Model'!L$55</f>
        <v>25</v>
      </c>
      <c r="V155" s="77">
        <f t="shared" si="70"/>
        <v>534.15249999999992</v>
      </c>
      <c r="W155" s="79">
        <f t="shared" si="71"/>
        <v>451.21750000000009</v>
      </c>
      <c r="X155" s="78">
        <f>'Input Model'!L$64</f>
        <v>252</v>
      </c>
      <c r="Y155" s="77">
        <f t="shared" si="83"/>
        <v>761.15249999999992</v>
      </c>
      <c r="Z155" s="79">
        <f t="shared" si="84"/>
        <v>224.21750000000009</v>
      </c>
      <c r="AA155" s="80">
        <f>'Input Model'!L$4</f>
        <v>750</v>
      </c>
      <c r="AB155" s="320">
        <f t="shared" si="72"/>
        <v>720277.5</v>
      </c>
      <c r="AC155" s="81">
        <f t="shared" si="73"/>
        <v>18750</v>
      </c>
      <c r="AD155" s="81">
        <f t="shared" si="74"/>
        <v>739027.5</v>
      </c>
      <c r="AE155" s="81">
        <f t="shared" si="75"/>
        <v>325974.375</v>
      </c>
      <c r="AF155" s="81">
        <f t="shared" si="76"/>
        <v>55890</v>
      </c>
      <c r="AG155" s="82">
        <f t="shared" si="77"/>
        <v>18750</v>
      </c>
      <c r="AH155" s="81">
        <f t="shared" si="78"/>
        <v>400614.375</v>
      </c>
      <c r="AI155" s="79">
        <f t="shared" si="79"/>
        <v>338413.125</v>
      </c>
      <c r="AJ155" s="84">
        <f t="shared" si="80"/>
        <v>189000</v>
      </c>
      <c r="AK155" s="141">
        <f t="shared" si="85"/>
        <v>570864.375</v>
      </c>
      <c r="AL155" s="155">
        <f t="shared" si="81"/>
        <v>168163.125</v>
      </c>
      <c r="AM155" s="46">
        <v>6</v>
      </c>
    </row>
    <row r="156" spans="1:39" x14ac:dyDescent="0.25">
      <c r="A156" s="22" t="s">
        <v>4</v>
      </c>
      <c r="B156" s="37" t="s">
        <v>11</v>
      </c>
      <c r="C156" s="136">
        <v>7.13</v>
      </c>
      <c r="D156" s="72">
        <f t="shared" si="64"/>
        <v>7.13</v>
      </c>
      <c r="E156" s="73">
        <f t="shared" si="86"/>
        <v>0.18248175182481752</v>
      </c>
      <c r="F156" s="73">
        <f t="shared" si="65"/>
        <v>7.3124817518248175</v>
      </c>
      <c r="G156" s="73">
        <f t="shared" si="87"/>
        <v>3.1724999999999999</v>
      </c>
      <c r="H156" s="74">
        <f t="shared" si="88"/>
        <v>0.54394160583941598</v>
      </c>
      <c r="I156" s="75">
        <f t="shared" si="89"/>
        <v>0.18248175182481752</v>
      </c>
      <c r="J156" s="74">
        <f t="shared" si="66"/>
        <v>3.8989233576642333</v>
      </c>
      <c r="K156" s="71">
        <f t="shared" si="67"/>
        <v>3.4135583941605843</v>
      </c>
      <c r="L156" s="76">
        <f t="shared" si="90"/>
        <v>1.8394160583941606</v>
      </c>
      <c r="M156" s="74">
        <f t="shared" si="82"/>
        <v>5.5558576642335762</v>
      </c>
      <c r="N156" s="71">
        <f t="shared" si="68"/>
        <v>1.7566240875912413</v>
      </c>
      <c r="O156" s="123">
        <f>'Input Model'!L$10</f>
        <v>137</v>
      </c>
      <c r="P156" s="77">
        <f t="shared" si="91"/>
        <v>976.81</v>
      </c>
      <c r="Q156" s="77">
        <f>'Input Model'!L$19</f>
        <v>25</v>
      </c>
      <c r="R156" s="77">
        <f t="shared" si="69"/>
        <v>1001.81</v>
      </c>
      <c r="S156" s="77">
        <f>'Input Model'!L$36</f>
        <v>434.63249999999999</v>
      </c>
      <c r="T156" s="77">
        <f>'Input Model'!L$44</f>
        <v>74.52</v>
      </c>
      <c r="U156" s="78">
        <f>'Input Model'!L$55</f>
        <v>25</v>
      </c>
      <c r="V156" s="77">
        <f t="shared" si="70"/>
        <v>534.15249999999992</v>
      </c>
      <c r="W156" s="79">
        <f t="shared" si="71"/>
        <v>467.65750000000003</v>
      </c>
      <c r="X156" s="78">
        <f>'Input Model'!L$64</f>
        <v>252</v>
      </c>
      <c r="Y156" s="77">
        <f t="shared" si="83"/>
        <v>761.15249999999992</v>
      </c>
      <c r="Z156" s="79">
        <f t="shared" si="84"/>
        <v>240.65750000000003</v>
      </c>
      <c r="AA156" s="80">
        <f>'Input Model'!L$4</f>
        <v>750</v>
      </c>
      <c r="AB156" s="320">
        <f t="shared" si="72"/>
        <v>732607.5</v>
      </c>
      <c r="AC156" s="81">
        <f t="shared" si="73"/>
        <v>18750</v>
      </c>
      <c r="AD156" s="81">
        <f t="shared" si="74"/>
        <v>751357.5</v>
      </c>
      <c r="AE156" s="81">
        <f t="shared" si="75"/>
        <v>325974.375</v>
      </c>
      <c r="AF156" s="81">
        <f t="shared" si="76"/>
        <v>55890</v>
      </c>
      <c r="AG156" s="82">
        <f t="shared" si="77"/>
        <v>18750</v>
      </c>
      <c r="AH156" s="81">
        <f t="shared" si="78"/>
        <v>400614.375</v>
      </c>
      <c r="AI156" s="79">
        <f t="shared" si="79"/>
        <v>350743.125</v>
      </c>
      <c r="AJ156" s="84">
        <f t="shared" si="80"/>
        <v>189000</v>
      </c>
      <c r="AK156" s="141">
        <f t="shared" si="85"/>
        <v>570864.375</v>
      </c>
      <c r="AL156" s="155">
        <f t="shared" si="81"/>
        <v>180493.125</v>
      </c>
      <c r="AM156" s="46">
        <v>7</v>
      </c>
    </row>
    <row r="157" spans="1:39" x14ac:dyDescent="0.25">
      <c r="A157" s="22" t="s">
        <v>4</v>
      </c>
      <c r="B157" s="37" t="s">
        <v>12</v>
      </c>
      <c r="C157" s="136">
        <v>7.1</v>
      </c>
      <c r="D157" s="72">
        <f t="shared" si="64"/>
        <v>7.1</v>
      </c>
      <c r="E157" s="73">
        <f t="shared" si="86"/>
        <v>0.18248175182481752</v>
      </c>
      <c r="F157" s="73">
        <f t="shared" si="65"/>
        <v>7.2824817518248173</v>
      </c>
      <c r="G157" s="73">
        <f t="shared" si="87"/>
        <v>3.1724999999999999</v>
      </c>
      <c r="H157" s="74">
        <f t="shared" si="88"/>
        <v>0.54394160583941598</v>
      </c>
      <c r="I157" s="75">
        <f t="shared" si="89"/>
        <v>0.18248175182481752</v>
      </c>
      <c r="J157" s="74">
        <f t="shared" si="66"/>
        <v>3.8989233576642333</v>
      </c>
      <c r="K157" s="71">
        <f t="shared" si="67"/>
        <v>3.383558394160584</v>
      </c>
      <c r="L157" s="76">
        <f t="shared" si="90"/>
        <v>1.8394160583941606</v>
      </c>
      <c r="M157" s="74">
        <f t="shared" si="82"/>
        <v>5.5558576642335762</v>
      </c>
      <c r="N157" s="71">
        <f t="shared" si="68"/>
        <v>1.7266240875912411</v>
      </c>
      <c r="O157" s="123">
        <f>'Input Model'!L$10</f>
        <v>137</v>
      </c>
      <c r="P157" s="77">
        <f t="shared" si="91"/>
        <v>972.69999999999993</v>
      </c>
      <c r="Q157" s="77">
        <f>'Input Model'!L$19</f>
        <v>25</v>
      </c>
      <c r="R157" s="77">
        <f t="shared" si="69"/>
        <v>997.69999999999993</v>
      </c>
      <c r="S157" s="77">
        <f>'Input Model'!L$36</f>
        <v>434.63249999999999</v>
      </c>
      <c r="T157" s="77">
        <f>'Input Model'!L$44</f>
        <v>74.52</v>
      </c>
      <c r="U157" s="78">
        <f>'Input Model'!L$55</f>
        <v>25</v>
      </c>
      <c r="V157" s="77">
        <f t="shared" si="70"/>
        <v>534.15249999999992</v>
      </c>
      <c r="W157" s="79">
        <f t="shared" si="71"/>
        <v>463.54750000000001</v>
      </c>
      <c r="X157" s="78">
        <f>'Input Model'!L$64</f>
        <v>252</v>
      </c>
      <c r="Y157" s="77">
        <f t="shared" si="83"/>
        <v>761.15249999999992</v>
      </c>
      <c r="Z157" s="79">
        <f t="shared" si="84"/>
        <v>236.54750000000001</v>
      </c>
      <c r="AA157" s="80">
        <f>'Input Model'!L$4</f>
        <v>750</v>
      </c>
      <c r="AB157" s="320">
        <f t="shared" si="72"/>
        <v>729525</v>
      </c>
      <c r="AC157" s="81">
        <f t="shared" si="73"/>
        <v>18750</v>
      </c>
      <c r="AD157" s="81">
        <f t="shared" si="74"/>
        <v>748275</v>
      </c>
      <c r="AE157" s="81">
        <f t="shared" si="75"/>
        <v>325974.375</v>
      </c>
      <c r="AF157" s="81">
        <f t="shared" si="76"/>
        <v>55890</v>
      </c>
      <c r="AG157" s="82">
        <f t="shared" si="77"/>
        <v>18750</v>
      </c>
      <c r="AH157" s="81">
        <f t="shared" si="78"/>
        <v>400614.375</v>
      </c>
      <c r="AI157" s="79">
        <f t="shared" si="79"/>
        <v>347660.625</v>
      </c>
      <c r="AJ157" s="84">
        <f t="shared" si="80"/>
        <v>189000</v>
      </c>
      <c r="AK157" s="141">
        <f t="shared" si="85"/>
        <v>570864.375</v>
      </c>
      <c r="AL157" s="155">
        <f t="shared" si="81"/>
        <v>177410.625</v>
      </c>
      <c r="AM157" s="46">
        <v>8</v>
      </c>
    </row>
    <row r="158" spans="1:39" x14ac:dyDescent="0.25">
      <c r="A158" s="22" t="s">
        <v>4</v>
      </c>
      <c r="B158" s="37" t="s">
        <v>13</v>
      </c>
      <c r="C158" s="136">
        <v>7.05</v>
      </c>
      <c r="D158" s="72">
        <f t="shared" si="64"/>
        <v>7.05</v>
      </c>
      <c r="E158" s="73">
        <f t="shared" si="86"/>
        <v>0.18248175182481752</v>
      </c>
      <c r="F158" s="73">
        <f t="shared" si="65"/>
        <v>7.2324817518248175</v>
      </c>
      <c r="G158" s="73">
        <f t="shared" si="87"/>
        <v>3.1724999999999999</v>
      </c>
      <c r="H158" s="74">
        <f t="shared" si="88"/>
        <v>0.54394160583941598</v>
      </c>
      <c r="I158" s="75">
        <f t="shared" si="89"/>
        <v>0.18248175182481752</v>
      </c>
      <c r="J158" s="74">
        <f t="shared" si="66"/>
        <v>3.8989233576642333</v>
      </c>
      <c r="K158" s="71">
        <f t="shared" si="67"/>
        <v>3.3335583941605842</v>
      </c>
      <c r="L158" s="76">
        <f t="shared" si="90"/>
        <v>1.8394160583941606</v>
      </c>
      <c r="M158" s="74">
        <f t="shared" si="82"/>
        <v>5.5558576642335762</v>
      </c>
      <c r="N158" s="71">
        <f t="shared" si="68"/>
        <v>1.6766240875912413</v>
      </c>
      <c r="O158" s="123">
        <f>'Input Model'!L$10</f>
        <v>137</v>
      </c>
      <c r="P158" s="77">
        <f t="shared" si="91"/>
        <v>965.85</v>
      </c>
      <c r="Q158" s="77">
        <f>'Input Model'!L$19</f>
        <v>25</v>
      </c>
      <c r="R158" s="77">
        <f t="shared" si="69"/>
        <v>990.85</v>
      </c>
      <c r="S158" s="77">
        <f>'Input Model'!L$36</f>
        <v>434.63249999999999</v>
      </c>
      <c r="T158" s="77">
        <f>'Input Model'!L$44</f>
        <v>74.52</v>
      </c>
      <c r="U158" s="78">
        <f>'Input Model'!L$55</f>
        <v>25</v>
      </c>
      <c r="V158" s="77">
        <f t="shared" si="70"/>
        <v>534.15249999999992</v>
      </c>
      <c r="W158" s="79">
        <f t="shared" si="71"/>
        <v>456.6975000000001</v>
      </c>
      <c r="X158" s="78">
        <f>'Input Model'!L$64</f>
        <v>252</v>
      </c>
      <c r="Y158" s="77">
        <f t="shared" si="83"/>
        <v>761.15249999999992</v>
      </c>
      <c r="Z158" s="79">
        <f t="shared" si="84"/>
        <v>229.6975000000001</v>
      </c>
      <c r="AA158" s="80">
        <f>'Input Model'!L$4</f>
        <v>750</v>
      </c>
      <c r="AB158" s="320">
        <f t="shared" si="72"/>
        <v>724387.5</v>
      </c>
      <c r="AC158" s="81">
        <f t="shared" si="73"/>
        <v>18750</v>
      </c>
      <c r="AD158" s="81">
        <f t="shared" si="74"/>
        <v>743137.5</v>
      </c>
      <c r="AE158" s="81">
        <f t="shared" si="75"/>
        <v>325974.375</v>
      </c>
      <c r="AF158" s="81">
        <f t="shared" si="76"/>
        <v>55890</v>
      </c>
      <c r="AG158" s="82">
        <f t="shared" si="77"/>
        <v>18750</v>
      </c>
      <c r="AH158" s="81">
        <f t="shared" si="78"/>
        <v>400614.375</v>
      </c>
      <c r="AI158" s="79">
        <f t="shared" si="79"/>
        <v>342523.125</v>
      </c>
      <c r="AJ158" s="84">
        <f t="shared" si="80"/>
        <v>189000</v>
      </c>
      <c r="AK158" s="141">
        <f t="shared" si="85"/>
        <v>570864.375</v>
      </c>
      <c r="AL158" s="155">
        <f t="shared" si="81"/>
        <v>172273.125</v>
      </c>
      <c r="AM158" s="46">
        <v>9</v>
      </c>
    </row>
    <row r="159" spans="1:39" x14ac:dyDescent="0.25">
      <c r="A159" s="22" t="s">
        <v>4</v>
      </c>
      <c r="B159" s="37" t="s">
        <v>14</v>
      </c>
      <c r="C159" s="136">
        <v>7.09</v>
      </c>
      <c r="D159" s="72">
        <f t="shared" si="64"/>
        <v>7.09</v>
      </c>
      <c r="E159" s="73">
        <f t="shared" si="86"/>
        <v>0.18248175182481752</v>
      </c>
      <c r="F159" s="73">
        <f t="shared" si="65"/>
        <v>7.2724817518248175</v>
      </c>
      <c r="G159" s="73">
        <f t="shared" si="87"/>
        <v>3.1724999999999999</v>
      </c>
      <c r="H159" s="74">
        <f t="shared" si="88"/>
        <v>0.54394160583941598</v>
      </c>
      <c r="I159" s="75">
        <f t="shared" si="89"/>
        <v>0.18248175182481752</v>
      </c>
      <c r="J159" s="74">
        <f t="shared" si="66"/>
        <v>3.8989233576642333</v>
      </c>
      <c r="K159" s="71">
        <f t="shared" si="67"/>
        <v>3.3735583941605842</v>
      </c>
      <c r="L159" s="76">
        <f t="shared" si="90"/>
        <v>1.8394160583941606</v>
      </c>
      <c r="M159" s="74">
        <f t="shared" si="82"/>
        <v>5.5558576642335762</v>
      </c>
      <c r="N159" s="71">
        <f t="shared" si="68"/>
        <v>1.7166240875912413</v>
      </c>
      <c r="O159" s="123">
        <f>'Input Model'!L$10</f>
        <v>137</v>
      </c>
      <c r="P159" s="77">
        <f t="shared" si="91"/>
        <v>971.32999999999993</v>
      </c>
      <c r="Q159" s="77">
        <f>'Input Model'!L$19</f>
        <v>25</v>
      </c>
      <c r="R159" s="77">
        <f t="shared" si="69"/>
        <v>996.32999999999993</v>
      </c>
      <c r="S159" s="77">
        <f>'Input Model'!L$36</f>
        <v>434.63249999999999</v>
      </c>
      <c r="T159" s="77">
        <f>'Input Model'!L$44</f>
        <v>74.52</v>
      </c>
      <c r="U159" s="78">
        <f>'Input Model'!L$55</f>
        <v>25</v>
      </c>
      <c r="V159" s="77">
        <f t="shared" si="70"/>
        <v>534.15249999999992</v>
      </c>
      <c r="W159" s="79">
        <f t="shared" si="71"/>
        <v>462.17750000000001</v>
      </c>
      <c r="X159" s="78">
        <f>'Input Model'!L$64</f>
        <v>252</v>
      </c>
      <c r="Y159" s="77">
        <f t="shared" si="83"/>
        <v>761.15249999999992</v>
      </c>
      <c r="Z159" s="79">
        <f t="shared" si="84"/>
        <v>235.17750000000001</v>
      </c>
      <c r="AA159" s="80">
        <f>'Input Model'!L$4</f>
        <v>750</v>
      </c>
      <c r="AB159" s="320">
        <f t="shared" si="72"/>
        <v>728497.5</v>
      </c>
      <c r="AC159" s="81">
        <f t="shared" si="73"/>
        <v>18750</v>
      </c>
      <c r="AD159" s="81">
        <f t="shared" si="74"/>
        <v>747247.5</v>
      </c>
      <c r="AE159" s="81">
        <f t="shared" si="75"/>
        <v>325974.375</v>
      </c>
      <c r="AF159" s="81">
        <f t="shared" si="76"/>
        <v>55890</v>
      </c>
      <c r="AG159" s="82">
        <f t="shared" si="77"/>
        <v>18750</v>
      </c>
      <c r="AH159" s="81">
        <f t="shared" si="78"/>
        <v>400614.375</v>
      </c>
      <c r="AI159" s="79">
        <f t="shared" si="79"/>
        <v>346633.125</v>
      </c>
      <c r="AJ159" s="84">
        <f t="shared" si="80"/>
        <v>189000</v>
      </c>
      <c r="AK159" s="141">
        <f t="shared" si="85"/>
        <v>570864.375</v>
      </c>
      <c r="AL159" s="155">
        <f t="shared" si="81"/>
        <v>176383.125</v>
      </c>
      <c r="AM159" s="46">
        <v>10</v>
      </c>
    </row>
    <row r="160" spans="1:39" x14ac:dyDescent="0.25">
      <c r="A160" s="22" t="s">
        <v>4</v>
      </c>
      <c r="B160" s="37" t="s">
        <v>15</v>
      </c>
      <c r="C160" s="136">
        <v>6.91</v>
      </c>
      <c r="D160" s="72">
        <f t="shared" si="64"/>
        <v>6.91</v>
      </c>
      <c r="E160" s="73">
        <f t="shared" si="86"/>
        <v>0.18248175182481752</v>
      </c>
      <c r="F160" s="73">
        <f t="shared" si="65"/>
        <v>7.0924817518248178</v>
      </c>
      <c r="G160" s="73">
        <f t="shared" si="87"/>
        <v>3.1724999999999999</v>
      </c>
      <c r="H160" s="74">
        <f t="shared" si="88"/>
        <v>0.54394160583941598</v>
      </c>
      <c r="I160" s="75">
        <f t="shared" si="89"/>
        <v>0.18248175182481752</v>
      </c>
      <c r="J160" s="74">
        <f t="shared" si="66"/>
        <v>3.8989233576642333</v>
      </c>
      <c r="K160" s="71">
        <f t="shared" si="67"/>
        <v>3.1935583941605845</v>
      </c>
      <c r="L160" s="76">
        <f t="shared" si="90"/>
        <v>1.8394160583941606</v>
      </c>
      <c r="M160" s="74">
        <f t="shared" si="82"/>
        <v>5.5558576642335762</v>
      </c>
      <c r="N160" s="71">
        <f t="shared" si="68"/>
        <v>1.5366240875912416</v>
      </c>
      <c r="O160" s="123">
        <f>'Input Model'!L$10</f>
        <v>137</v>
      </c>
      <c r="P160" s="77">
        <f t="shared" si="91"/>
        <v>946.67000000000007</v>
      </c>
      <c r="Q160" s="77">
        <f>'Input Model'!L$19</f>
        <v>25</v>
      </c>
      <c r="R160" s="77">
        <f t="shared" si="69"/>
        <v>971.67000000000007</v>
      </c>
      <c r="S160" s="77">
        <f>'Input Model'!L$36</f>
        <v>434.63249999999999</v>
      </c>
      <c r="T160" s="77">
        <f>'Input Model'!L$44</f>
        <v>74.52</v>
      </c>
      <c r="U160" s="78">
        <f>'Input Model'!L$55</f>
        <v>25</v>
      </c>
      <c r="V160" s="77">
        <f t="shared" si="70"/>
        <v>534.15249999999992</v>
      </c>
      <c r="W160" s="79">
        <f t="shared" si="71"/>
        <v>437.51750000000015</v>
      </c>
      <c r="X160" s="78">
        <f>'Input Model'!L$64</f>
        <v>252</v>
      </c>
      <c r="Y160" s="77">
        <f t="shared" si="83"/>
        <v>761.15249999999992</v>
      </c>
      <c r="Z160" s="79">
        <f t="shared" si="84"/>
        <v>210.51750000000015</v>
      </c>
      <c r="AA160" s="80">
        <f>'Input Model'!L$4</f>
        <v>750</v>
      </c>
      <c r="AB160" s="320">
        <f t="shared" si="72"/>
        <v>710002.5</v>
      </c>
      <c r="AC160" s="81">
        <f t="shared" si="73"/>
        <v>18750</v>
      </c>
      <c r="AD160" s="81">
        <f t="shared" si="74"/>
        <v>728752.5</v>
      </c>
      <c r="AE160" s="81">
        <f t="shared" si="75"/>
        <v>325974.375</v>
      </c>
      <c r="AF160" s="81">
        <f t="shared" si="76"/>
        <v>55890</v>
      </c>
      <c r="AG160" s="82">
        <f t="shared" si="77"/>
        <v>18750</v>
      </c>
      <c r="AH160" s="81">
        <f t="shared" si="78"/>
        <v>400614.375</v>
      </c>
      <c r="AI160" s="79">
        <f t="shared" si="79"/>
        <v>328138.125</v>
      </c>
      <c r="AJ160" s="84">
        <f t="shared" si="80"/>
        <v>189000</v>
      </c>
      <c r="AK160" s="141">
        <f t="shared" si="85"/>
        <v>570864.375</v>
      </c>
      <c r="AL160" s="155">
        <f t="shared" si="81"/>
        <v>157888.125</v>
      </c>
      <c r="AM160" s="46">
        <v>11</v>
      </c>
    </row>
    <row r="161" spans="1:44" x14ac:dyDescent="0.25">
      <c r="A161" s="22" t="s">
        <v>4</v>
      </c>
      <c r="B161" s="130" t="s">
        <v>157</v>
      </c>
      <c r="C161" s="137">
        <v>6.32</v>
      </c>
      <c r="D161" s="86">
        <f t="shared" si="64"/>
        <v>6.32</v>
      </c>
      <c r="E161" s="87">
        <f t="shared" si="86"/>
        <v>0.18248175182481752</v>
      </c>
      <c r="F161" s="87">
        <f t="shared" si="65"/>
        <v>6.5024817518248179</v>
      </c>
      <c r="G161" s="87">
        <f t="shared" si="87"/>
        <v>3.1724999999999999</v>
      </c>
      <c r="H161" s="88">
        <f t="shared" si="88"/>
        <v>0.54394160583941598</v>
      </c>
      <c r="I161" s="89">
        <f t="shared" si="89"/>
        <v>0.18248175182481752</v>
      </c>
      <c r="J161" s="88">
        <f t="shared" si="66"/>
        <v>3.8989233576642333</v>
      </c>
      <c r="K161" s="85">
        <f t="shared" si="67"/>
        <v>2.6035583941605847</v>
      </c>
      <c r="L161" s="90">
        <f t="shared" si="90"/>
        <v>1.8394160583941606</v>
      </c>
      <c r="M161" s="88">
        <f t="shared" si="82"/>
        <v>5.5558576642335762</v>
      </c>
      <c r="N161" s="85">
        <f t="shared" si="68"/>
        <v>0.94662408759124173</v>
      </c>
      <c r="O161" s="91">
        <f>'Input Model'!L$10</f>
        <v>137</v>
      </c>
      <c r="P161" s="92">
        <f t="shared" si="91"/>
        <v>865.84</v>
      </c>
      <c r="Q161" s="92">
        <f>'Input Model'!L$19</f>
        <v>25</v>
      </c>
      <c r="R161" s="92">
        <f t="shared" si="69"/>
        <v>890.84</v>
      </c>
      <c r="S161" s="92">
        <f>'Input Model'!L$36</f>
        <v>434.63249999999999</v>
      </c>
      <c r="T161" s="92">
        <f>'Input Model'!L$44</f>
        <v>74.52</v>
      </c>
      <c r="U161" s="93">
        <f>'Input Model'!L$55</f>
        <v>25</v>
      </c>
      <c r="V161" s="92">
        <f t="shared" si="70"/>
        <v>534.15249999999992</v>
      </c>
      <c r="W161" s="94">
        <f t="shared" si="71"/>
        <v>356.68750000000011</v>
      </c>
      <c r="X161" s="93">
        <f>'Input Model'!L$64</f>
        <v>252</v>
      </c>
      <c r="Y161" s="92">
        <f t="shared" si="83"/>
        <v>761.15249999999992</v>
      </c>
      <c r="Z161" s="94">
        <f t="shared" si="84"/>
        <v>129.68750000000011</v>
      </c>
      <c r="AA161" s="95">
        <f>'Input Model'!L$4</f>
        <v>750</v>
      </c>
      <c r="AB161" s="321">
        <f t="shared" si="72"/>
        <v>649380</v>
      </c>
      <c r="AC161" s="96">
        <f t="shared" si="73"/>
        <v>18750</v>
      </c>
      <c r="AD161" s="96">
        <f t="shared" si="74"/>
        <v>668130</v>
      </c>
      <c r="AE161" s="96">
        <f t="shared" si="75"/>
        <v>325974.375</v>
      </c>
      <c r="AF161" s="96">
        <f t="shared" si="76"/>
        <v>55890</v>
      </c>
      <c r="AG161" s="97">
        <f t="shared" si="77"/>
        <v>18750</v>
      </c>
      <c r="AH161" s="96">
        <f t="shared" si="78"/>
        <v>400614.375</v>
      </c>
      <c r="AI161" s="94">
        <f t="shared" si="79"/>
        <v>267515.625</v>
      </c>
      <c r="AJ161" s="99">
        <f t="shared" si="80"/>
        <v>189000</v>
      </c>
      <c r="AK161" s="412">
        <f t="shared" si="85"/>
        <v>570864.375</v>
      </c>
      <c r="AL161" s="100">
        <f t="shared" si="81"/>
        <v>97265.625</v>
      </c>
      <c r="AM161" s="46">
        <v>12</v>
      </c>
    </row>
    <row r="162" spans="1:44" x14ac:dyDescent="0.25">
      <c r="A162" s="24">
        <v>2013</v>
      </c>
      <c r="B162" s="143" t="s">
        <v>118</v>
      </c>
      <c r="C162" s="417">
        <v>5.66</v>
      </c>
      <c r="D162" s="193">
        <f t="shared" si="64"/>
        <v>5.66</v>
      </c>
      <c r="E162" s="73">
        <f t="shared" si="86"/>
        <v>0.1524390243902439</v>
      </c>
      <c r="F162" s="73">
        <f t="shared" si="65"/>
        <v>5.812439024390244</v>
      </c>
      <c r="G162" s="73">
        <f t="shared" si="87"/>
        <v>2.6954268292682926</v>
      </c>
      <c r="H162" s="101">
        <f t="shared" si="88"/>
        <v>0.48912195121951219</v>
      </c>
      <c r="I162" s="102">
        <f t="shared" si="89"/>
        <v>0.1524390243902439</v>
      </c>
      <c r="J162" s="101">
        <f t="shared" si="66"/>
        <v>3.3369878048780484</v>
      </c>
      <c r="K162" s="71">
        <f t="shared" si="67"/>
        <v>2.4754512195121956</v>
      </c>
      <c r="L162" s="102">
        <f t="shared" si="90"/>
        <v>1.6463414634146341</v>
      </c>
      <c r="M162" s="74">
        <f t="shared" si="82"/>
        <v>4.8308902439024388</v>
      </c>
      <c r="N162" s="71">
        <f t="shared" si="68"/>
        <v>0.98154878048780514</v>
      </c>
      <c r="O162" s="154">
        <f>'Input Model'!K$10</f>
        <v>164</v>
      </c>
      <c r="P162" s="77">
        <f t="shared" si="91"/>
        <v>928.24</v>
      </c>
      <c r="Q162" s="104">
        <f>'Input Model'!K$19</f>
        <v>25</v>
      </c>
      <c r="R162" s="77">
        <f t="shared" si="69"/>
        <v>953.24</v>
      </c>
      <c r="S162" s="104">
        <f>'Input Model'!K$36</f>
        <v>442.05</v>
      </c>
      <c r="T162" s="104">
        <f>'Input Model'!K$44</f>
        <v>80.215999999999994</v>
      </c>
      <c r="U162" s="105">
        <f>'Input Model'!K$55</f>
        <v>25</v>
      </c>
      <c r="V162" s="104">
        <f t="shared" si="70"/>
        <v>547.26599999999996</v>
      </c>
      <c r="W162" s="79">
        <f t="shared" si="71"/>
        <v>405.97400000000005</v>
      </c>
      <c r="X162" s="105">
        <f>'Input Model'!K$64</f>
        <v>270</v>
      </c>
      <c r="Y162" s="77">
        <f t="shared" si="83"/>
        <v>792.26599999999996</v>
      </c>
      <c r="Z162" s="79">
        <f t="shared" si="84"/>
        <v>160.97400000000005</v>
      </c>
      <c r="AA162" s="154">
        <f>'Input Model'!K$4</f>
        <v>750</v>
      </c>
      <c r="AB162" s="320">
        <f t="shared" si="72"/>
        <v>696180</v>
      </c>
      <c r="AC162" s="104">
        <f t="shared" si="73"/>
        <v>18750</v>
      </c>
      <c r="AD162" s="81">
        <f t="shared" si="74"/>
        <v>714930</v>
      </c>
      <c r="AE162" s="104">
        <f t="shared" si="75"/>
        <v>331537.5</v>
      </c>
      <c r="AF162" s="104">
        <f t="shared" si="76"/>
        <v>60161.999999999993</v>
      </c>
      <c r="AG162" s="105">
        <f t="shared" si="77"/>
        <v>18750</v>
      </c>
      <c r="AH162" s="104">
        <f t="shared" si="78"/>
        <v>410449.5</v>
      </c>
      <c r="AI162" s="79">
        <f t="shared" si="79"/>
        <v>304480.5</v>
      </c>
      <c r="AJ162" s="106">
        <f t="shared" si="80"/>
        <v>202500</v>
      </c>
      <c r="AK162" s="141">
        <f t="shared" si="85"/>
        <v>594199.5</v>
      </c>
      <c r="AL162" s="155">
        <f t="shared" si="81"/>
        <v>120730.5</v>
      </c>
      <c r="AM162" s="46">
        <v>1</v>
      </c>
    </row>
    <row r="163" spans="1:44" x14ac:dyDescent="0.25">
      <c r="A163" s="64" t="s">
        <v>4</v>
      </c>
      <c r="B163" s="65" t="s">
        <v>17</v>
      </c>
      <c r="C163" s="138">
        <v>4.6399999999999997</v>
      </c>
      <c r="D163" s="72">
        <f t="shared" si="64"/>
        <v>4.6399999999999997</v>
      </c>
      <c r="E163" s="73">
        <f t="shared" si="86"/>
        <v>0.1524390243902439</v>
      </c>
      <c r="F163" s="73">
        <f t="shared" si="65"/>
        <v>4.7924390243902435</v>
      </c>
      <c r="G163" s="73">
        <f t="shared" si="87"/>
        <v>2.6954268292682926</v>
      </c>
      <c r="H163" s="101">
        <f t="shared" si="88"/>
        <v>0.48912195121951219</v>
      </c>
      <c r="I163" s="102">
        <f t="shared" si="89"/>
        <v>0.1524390243902439</v>
      </c>
      <c r="J163" s="101">
        <f t="shared" si="66"/>
        <v>3.3369878048780484</v>
      </c>
      <c r="K163" s="71">
        <f t="shared" si="67"/>
        <v>1.4554512195121951</v>
      </c>
      <c r="L163" s="102">
        <f t="shared" si="90"/>
        <v>1.6463414634146341</v>
      </c>
      <c r="M163" s="74">
        <f t="shared" si="82"/>
        <v>4.8308902439024388</v>
      </c>
      <c r="N163" s="71">
        <f t="shared" si="68"/>
        <v>-3.8451219512195323E-2</v>
      </c>
      <c r="O163" s="103">
        <f>'Input Model'!K$10</f>
        <v>164</v>
      </c>
      <c r="P163" s="77">
        <f t="shared" si="91"/>
        <v>760.95999999999992</v>
      </c>
      <c r="Q163" s="104">
        <f>'Input Model'!K$19</f>
        <v>25</v>
      </c>
      <c r="R163" s="77">
        <f t="shared" si="69"/>
        <v>785.95999999999992</v>
      </c>
      <c r="S163" s="104">
        <f>'Input Model'!K$36</f>
        <v>442.05</v>
      </c>
      <c r="T163" s="104">
        <f>'Input Model'!K$44</f>
        <v>80.215999999999994</v>
      </c>
      <c r="U163" s="105">
        <f>'Input Model'!K$55</f>
        <v>25</v>
      </c>
      <c r="V163" s="104">
        <f t="shared" si="70"/>
        <v>547.26599999999996</v>
      </c>
      <c r="W163" s="79">
        <f t="shared" si="71"/>
        <v>238.69399999999996</v>
      </c>
      <c r="X163" s="105">
        <f>'Input Model'!K$64</f>
        <v>270</v>
      </c>
      <c r="Y163" s="77">
        <f t="shared" si="83"/>
        <v>792.26599999999996</v>
      </c>
      <c r="Z163" s="79">
        <f t="shared" si="84"/>
        <v>-6.30600000000004</v>
      </c>
      <c r="AA163" s="103">
        <f>'Input Model'!K$4</f>
        <v>750</v>
      </c>
      <c r="AB163" s="320">
        <f t="shared" si="72"/>
        <v>570720</v>
      </c>
      <c r="AC163" s="104">
        <f t="shared" si="73"/>
        <v>18750</v>
      </c>
      <c r="AD163" s="81">
        <f t="shared" si="74"/>
        <v>589470</v>
      </c>
      <c r="AE163" s="104">
        <f t="shared" si="75"/>
        <v>331537.5</v>
      </c>
      <c r="AF163" s="104">
        <f t="shared" si="76"/>
        <v>60161.999999999993</v>
      </c>
      <c r="AG163" s="105">
        <f t="shared" si="77"/>
        <v>18750</v>
      </c>
      <c r="AH163" s="104">
        <f t="shared" si="78"/>
        <v>410449.5</v>
      </c>
      <c r="AI163" s="79">
        <f t="shared" si="79"/>
        <v>179020.5</v>
      </c>
      <c r="AJ163" s="106">
        <f t="shared" si="80"/>
        <v>202500</v>
      </c>
      <c r="AK163" s="141">
        <f t="shared" si="85"/>
        <v>594199.5</v>
      </c>
      <c r="AL163" s="155">
        <f t="shared" si="81"/>
        <v>-4729.5</v>
      </c>
      <c r="AM163" s="46">
        <v>2</v>
      </c>
    </row>
    <row r="164" spans="1:44" x14ac:dyDescent="0.25">
      <c r="A164" s="64" t="s">
        <v>4</v>
      </c>
      <c r="B164" s="65" t="s">
        <v>18</v>
      </c>
      <c r="C164" s="138">
        <v>4.43</v>
      </c>
      <c r="D164" s="72">
        <f t="shared" si="64"/>
        <v>4.43</v>
      </c>
      <c r="E164" s="73">
        <f t="shared" si="86"/>
        <v>0.1524390243902439</v>
      </c>
      <c r="F164" s="73">
        <f t="shared" si="65"/>
        <v>4.5824390243902435</v>
      </c>
      <c r="G164" s="73">
        <f t="shared" si="87"/>
        <v>2.6954268292682926</v>
      </c>
      <c r="H164" s="101">
        <f t="shared" si="88"/>
        <v>0.48912195121951219</v>
      </c>
      <c r="I164" s="102">
        <f t="shared" si="89"/>
        <v>0.1524390243902439</v>
      </c>
      <c r="J164" s="101">
        <f t="shared" si="66"/>
        <v>3.3369878048780484</v>
      </c>
      <c r="K164" s="71">
        <f t="shared" si="67"/>
        <v>1.2454512195121952</v>
      </c>
      <c r="L164" s="102">
        <f t="shared" si="90"/>
        <v>1.6463414634146341</v>
      </c>
      <c r="M164" s="74">
        <f t="shared" si="82"/>
        <v>4.8308902439024388</v>
      </c>
      <c r="N164" s="71">
        <f t="shared" si="68"/>
        <v>-0.24845121951219529</v>
      </c>
      <c r="O164" s="103">
        <f>'Input Model'!K$10</f>
        <v>164</v>
      </c>
      <c r="P164" s="77">
        <f t="shared" si="91"/>
        <v>726.52</v>
      </c>
      <c r="Q164" s="104">
        <f>'Input Model'!K$19</f>
        <v>25</v>
      </c>
      <c r="R164" s="77">
        <f t="shared" si="69"/>
        <v>751.52</v>
      </c>
      <c r="S164" s="104">
        <f>'Input Model'!K$36</f>
        <v>442.05</v>
      </c>
      <c r="T164" s="104">
        <f>'Input Model'!K$44</f>
        <v>80.215999999999994</v>
      </c>
      <c r="U164" s="105">
        <f>'Input Model'!K$55</f>
        <v>25</v>
      </c>
      <c r="V164" s="104">
        <f t="shared" si="70"/>
        <v>547.26599999999996</v>
      </c>
      <c r="W164" s="79">
        <f t="shared" si="71"/>
        <v>204.25400000000002</v>
      </c>
      <c r="X164" s="105">
        <f>'Input Model'!K$64</f>
        <v>270</v>
      </c>
      <c r="Y164" s="77">
        <f t="shared" si="83"/>
        <v>792.26599999999996</v>
      </c>
      <c r="Z164" s="79">
        <f t="shared" si="84"/>
        <v>-40.745999999999981</v>
      </c>
      <c r="AA164" s="103">
        <f>'Input Model'!K$4</f>
        <v>750</v>
      </c>
      <c r="AB164" s="320">
        <f t="shared" si="72"/>
        <v>544890</v>
      </c>
      <c r="AC164" s="104">
        <f t="shared" si="73"/>
        <v>18750</v>
      </c>
      <c r="AD164" s="81">
        <f t="shared" si="74"/>
        <v>563640</v>
      </c>
      <c r="AE164" s="104">
        <f t="shared" si="75"/>
        <v>331537.5</v>
      </c>
      <c r="AF164" s="104">
        <f t="shared" si="76"/>
        <v>60161.999999999993</v>
      </c>
      <c r="AG164" s="105">
        <f t="shared" si="77"/>
        <v>18750</v>
      </c>
      <c r="AH164" s="104">
        <f t="shared" si="78"/>
        <v>410449.5</v>
      </c>
      <c r="AI164" s="79">
        <f t="shared" si="79"/>
        <v>153190.5</v>
      </c>
      <c r="AJ164" s="106">
        <f t="shared" si="80"/>
        <v>202500</v>
      </c>
      <c r="AK164" s="141">
        <f t="shared" si="85"/>
        <v>594199.5</v>
      </c>
      <c r="AL164" s="155">
        <f t="shared" si="81"/>
        <v>-30559.5</v>
      </c>
      <c r="AM164" s="46">
        <v>3</v>
      </c>
    </row>
    <row r="165" spans="1:44" x14ac:dyDescent="0.25">
      <c r="A165" s="64" t="s">
        <v>4</v>
      </c>
      <c r="B165" s="65" t="s">
        <v>19</v>
      </c>
      <c r="C165" s="138">
        <v>4.32</v>
      </c>
      <c r="D165" s="72">
        <f t="shared" si="64"/>
        <v>4.32</v>
      </c>
      <c r="E165" s="73">
        <f t="shared" si="86"/>
        <v>0.1524390243902439</v>
      </c>
      <c r="F165" s="73">
        <f t="shared" si="65"/>
        <v>4.4724390243902441</v>
      </c>
      <c r="G165" s="73">
        <f t="shared" si="87"/>
        <v>2.6954268292682926</v>
      </c>
      <c r="H165" s="101">
        <f t="shared" si="88"/>
        <v>0.48912195121951219</v>
      </c>
      <c r="I165" s="102">
        <f t="shared" si="89"/>
        <v>0.1524390243902439</v>
      </c>
      <c r="J165" s="101">
        <f t="shared" si="66"/>
        <v>3.3369878048780484</v>
      </c>
      <c r="K165" s="71">
        <f t="shared" si="67"/>
        <v>1.1354512195121957</v>
      </c>
      <c r="L165" s="102">
        <f t="shared" si="90"/>
        <v>1.6463414634146341</v>
      </c>
      <c r="M165" s="74">
        <f t="shared" si="82"/>
        <v>4.8308902439024388</v>
      </c>
      <c r="N165" s="71">
        <f t="shared" si="68"/>
        <v>-0.35845121951219472</v>
      </c>
      <c r="O165" s="103">
        <f>'Input Model'!K$10</f>
        <v>164</v>
      </c>
      <c r="P165" s="77">
        <f t="shared" si="91"/>
        <v>708.48</v>
      </c>
      <c r="Q165" s="104">
        <f>'Input Model'!K$19</f>
        <v>25</v>
      </c>
      <c r="R165" s="77">
        <f t="shared" si="69"/>
        <v>733.48</v>
      </c>
      <c r="S165" s="104">
        <f>'Input Model'!K$36</f>
        <v>442.05</v>
      </c>
      <c r="T165" s="104">
        <f>'Input Model'!K$44</f>
        <v>80.215999999999994</v>
      </c>
      <c r="U165" s="105">
        <f>'Input Model'!K$55</f>
        <v>25</v>
      </c>
      <c r="V165" s="104">
        <f t="shared" si="70"/>
        <v>547.26599999999996</v>
      </c>
      <c r="W165" s="79">
        <f t="shared" si="71"/>
        <v>186.21400000000006</v>
      </c>
      <c r="X165" s="105">
        <f>'Input Model'!K$64</f>
        <v>270</v>
      </c>
      <c r="Y165" s="77">
        <f t="shared" si="83"/>
        <v>792.26599999999996</v>
      </c>
      <c r="Z165" s="79">
        <f t="shared" si="84"/>
        <v>-58.785999999999945</v>
      </c>
      <c r="AA165" s="103">
        <f>'Input Model'!K$4</f>
        <v>750</v>
      </c>
      <c r="AB165" s="320">
        <f t="shared" si="72"/>
        <v>531360</v>
      </c>
      <c r="AC165" s="104">
        <f t="shared" si="73"/>
        <v>18750</v>
      </c>
      <c r="AD165" s="81">
        <f t="shared" si="74"/>
        <v>550110</v>
      </c>
      <c r="AE165" s="104">
        <f t="shared" si="75"/>
        <v>331537.5</v>
      </c>
      <c r="AF165" s="104">
        <f t="shared" si="76"/>
        <v>60161.999999999993</v>
      </c>
      <c r="AG165" s="105">
        <f t="shared" si="77"/>
        <v>18750</v>
      </c>
      <c r="AH165" s="104">
        <f t="shared" si="78"/>
        <v>410449.5</v>
      </c>
      <c r="AI165" s="79">
        <f t="shared" si="79"/>
        <v>139660.5</v>
      </c>
      <c r="AJ165" s="106">
        <f t="shared" si="80"/>
        <v>202500</v>
      </c>
      <c r="AK165" s="141">
        <f t="shared" si="85"/>
        <v>594199.5</v>
      </c>
      <c r="AL165" s="155">
        <f t="shared" si="81"/>
        <v>-44089.5</v>
      </c>
      <c r="AM165" s="46">
        <v>4</v>
      </c>
    </row>
    <row r="166" spans="1:44" x14ac:dyDescent="0.25">
      <c r="A166" s="64" t="s">
        <v>4</v>
      </c>
      <c r="B166" s="145" t="s">
        <v>158</v>
      </c>
      <c r="C166" s="138">
        <v>4.43</v>
      </c>
      <c r="D166" s="72">
        <f t="shared" si="64"/>
        <v>4.43</v>
      </c>
      <c r="E166" s="73">
        <f t="shared" si="86"/>
        <v>0.1524390243902439</v>
      </c>
      <c r="F166" s="73">
        <f t="shared" si="65"/>
        <v>4.5824390243902435</v>
      </c>
      <c r="G166" s="73">
        <f t="shared" si="87"/>
        <v>2.6954268292682926</v>
      </c>
      <c r="H166" s="101">
        <f t="shared" si="88"/>
        <v>0.48912195121951219</v>
      </c>
      <c r="I166" s="102">
        <f t="shared" si="89"/>
        <v>0.1524390243902439</v>
      </c>
      <c r="J166" s="101">
        <f t="shared" si="66"/>
        <v>3.3369878048780484</v>
      </c>
      <c r="K166" s="71">
        <f t="shared" si="67"/>
        <v>1.2454512195121952</v>
      </c>
      <c r="L166" s="102">
        <f t="shared" si="90"/>
        <v>1.6463414634146341</v>
      </c>
      <c r="M166" s="74">
        <f t="shared" si="82"/>
        <v>4.8308902439024388</v>
      </c>
      <c r="N166" s="71">
        <f t="shared" si="68"/>
        <v>-0.24845121951219529</v>
      </c>
      <c r="O166" s="103">
        <f>'Input Model'!K$10</f>
        <v>164</v>
      </c>
      <c r="P166" s="77">
        <f t="shared" si="91"/>
        <v>726.52</v>
      </c>
      <c r="Q166" s="104">
        <f>'Input Model'!K$19</f>
        <v>25</v>
      </c>
      <c r="R166" s="77">
        <f t="shared" si="69"/>
        <v>751.52</v>
      </c>
      <c r="S166" s="104">
        <f>'Input Model'!K$36</f>
        <v>442.05</v>
      </c>
      <c r="T166" s="104">
        <f>'Input Model'!K$44</f>
        <v>80.215999999999994</v>
      </c>
      <c r="U166" s="105">
        <f>'Input Model'!K$55</f>
        <v>25</v>
      </c>
      <c r="V166" s="104">
        <f t="shared" si="70"/>
        <v>547.26599999999996</v>
      </c>
      <c r="W166" s="79">
        <f t="shared" si="71"/>
        <v>204.25400000000002</v>
      </c>
      <c r="X166" s="105">
        <f>'Input Model'!K$64</f>
        <v>270</v>
      </c>
      <c r="Y166" s="77">
        <f t="shared" si="83"/>
        <v>792.26599999999996</v>
      </c>
      <c r="Z166" s="79">
        <f t="shared" si="84"/>
        <v>-40.745999999999981</v>
      </c>
      <c r="AA166" s="103">
        <f>'Input Model'!K$4</f>
        <v>750</v>
      </c>
      <c r="AB166" s="320">
        <f t="shared" si="72"/>
        <v>544890</v>
      </c>
      <c r="AC166" s="104">
        <f t="shared" si="73"/>
        <v>18750</v>
      </c>
      <c r="AD166" s="81">
        <f t="shared" si="74"/>
        <v>563640</v>
      </c>
      <c r="AE166" s="104">
        <f t="shared" si="75"/>
        <v>331537.5</v>
      </c>
      <c r="AF166" s="104">
        <f t="shared" si="76"/>
        <v>60161.999999999993</v>
      </c>
      <c r="AG166" s="105">
        <f t="shared" si="77"/>
        <v>18750</v>
      </c>
      <c r="AH166" s="104">
        <f t="shared" si="78"/>
        <v>410449.5</v>
      </c>
      <c r="AI166" s="79">
        <f t="shared" si="79"/>
        <v>153190.5</v>
      </c>
      <c r="AJ166" s="106">
        <f t="shared" si="80"/>
        <v>202500</v>
      </c>
      <c r="AK166" s="141">
        <f t="shared" si="85"/>
        <v>594199.5</v>
      </c>
      <c r="AL166" s="155">
        <f t="shared" si="81"/>
        <v>-30559.5</v>
      </c>
      <c r="AM166" s="46">
        <v>5</v>
      </c>
    </row>
    <row r="167" spans="1:44" x14ac:dyDescent="0.25">
      <c r="A167" s="64" t="s">
        <v>4</v>
      </c>
      <c r="B167" s="65" t="s">
        <v>20</v>
      </c>
      <c r="C167" s="138">
        <v>4.43</v>
      </c>
      <c r="D167" s="72">
        <f t="shared" si="64"/>
        <v>4.43</v>
      </c>
      <c r="E167" s="73">
        <f t="shared" si="86"/>
        <v>0.1524390243902439</v>
      </c>
      <c r="F167" s="73">
        <f t="shared" si="65"/>
        <v>4.5824390243902435</v>
      </c>
      <c r="G167" s="73">
        <f t="shared" si="87"/>
        <v>2.6954268292682926</v>
      </c>
      <c r="H167" s="101">
        <f t="shared" si="88"/>
        <v>0.48912195121951219</v>
      </c>
      <c r="I167" s="102">
        <f t="shared" si="89"/>
        <v>0.1524390243902439</v>
      </c>
      <c r="J167" s="101">
        <f t="shared" si="66"/>
        <v>3.3369878048780484</v>
      </c>
      <c r="K167" s="71">
        <f t="shared" si="67"/>
        <v>1.2454512195121952</v>
      </c>
      <c r="L167" s="102">
        <f t="shared" si="90"/>
        <v>1.6463414634146341</v>
      </c>
      <c r="M167" s="74">
        <f t="shared" si="82"/>
        <v>4.8308902439024388</v>
      </c>
      <c r="N167" s="71">
        <f t="shared" si="68"/>
        <v>-0.24845121951219529</v>
      </c>
      <c r="O167" s="103">
        <f>'Input Model'!K$10</f>
        <v>164</v>
      </c>
      <c r="P167" s="77">
        <f t="shared" si="91"/>
        <v>726.52</v>
      </c>
      <c r="Q167" s="104">
        <f>'Input Model'!K$19</f>
        <v>25</v>
      </c>
      <c r="R167" s="77">
        <f t="shared" si="69"/>
        <v>751.52</v>
      </c>
      <c r="S167" s="104">
        <f>'Input Model'!K$36</f>
        <v>442.05</v>
      </c>
      <c r="T167" s="104">
        <f>'Input Model'!K$44</f>
        <v>80.215999999999994</v>
      </c>
      <c r="U167" s="105">
        <f>'Input Model'!K$55</f>
        <v>25</v>
      </c>
      <c r="V167" s="104">
        <f t="shared" si="70"/>
        <v>547.26599999999996</v>
      </c>
      <c r="W167" s="79">
        <f t="shared" si="71"/>
        <v>204.25400000000002</v>
      </c>
      <c r="X167" s="105">
        <f>'Input Model'!K$64</f>
        <v>270</v>
      </c>
      <c r="Y167" s="77">
        <f t="shared" si="83"/>
        <v>792.26599999999996</v>
      </c>
      <c r="Z167" s="79">
        <f t="shared" si="84"/>
        <v>-40.745999999999981</v>
      </c>
      <c r="AA167" s="103">
        <f>'Input Model'!K$4</f>
        <v>750</v>
      </c>
      <c r="AB167" s="320">
        <f t="shared" si="72"/>
        <v>544890</v>
      </c>
      <c r="AC167" s="104">
        <f t="shared" si="73"/>
        <v>18750</v>
      </c>
      <c r="AD167" s="81">
        <f t="shared" si="74"/>
        <v>563640</v>
      </c>
      <c r="AE167" s="104">
        <f t="shared" si="75"/>
        <v>331537.5</v>
      </c>
      <c r="AF167" s="104">
        <f t="shared" si="76"/>
        <v>60161.999999999993</v>
      </c>
      <c r="AG167" s="105">
        <f t="shared" si="77"/>
        <v>18750</v>
      </c>
      <c r="AH167" s="104">
        <f t="shared" si="78"/>
        <v>410449.5</v>
      </c>
      <c r="AI167" s="79">
        <f t="shared" si="79"/>
        <v>153190.5</v>
      </c>
      <c r="AJ167" s="106">
        <f t="shared" si="80"/>
        <v>202500</v>
      </c>
      <c r="AK167" s="141">
        <f t="shared" si="85"/>
        <v>594199.5</v>
      </c>
      <c r="AL167" s="155">
        <f t="shared" si="81"/>
        <v>-30559.5</v>
      </c>
      <c r="AM167" s="46">
        <v>6</v>
      </c>
    </row>
    <row r="168" spans="1:44" x14ac:dyDescent="0.25">
      <c r="A168" s="64" t="s">
        <v>4</v>
      </c>
      <c r="B168" s="65" t="s">
        <v>11</v>
      </c>
      <c r="C168" s="139">
        <v>4.55</v>
      </c>
      <c r="D168" s="72">
        <f t="shared" si="64"/>
        <v>4.55</v>
      </c>
      <c r="E168" s="73">
        <f t="shared" si="86"/>
        <v>0.1524390243902439</v>
      </c>
      <c r="F168" s="73">
        <f t="shared" si="65"/>
        <v>4.7024390243902436</v>
      </c>
      <c r="G168" s="73">
        <f t="shared" si="87"/>
        <v>2.6954268292682926</v>
      </c>
      <c r="H168" s="101">
        <f t="shared" si="88"/>
        <v>0.48912195121951219</v>
      </c>
      <c r="I168" s="102">
        <f t="shared" si="89"/>
        <v>0.1524390243902439</v>
      </c>
      <c r="J168" s="101">
        <f t="shared" si="66"/>
        <v>3.3369878048780484</v>
      </c>
      <c r="K168" s="71">
        <f t="shared" si="67"/>
        <v>1.3654512195121953</v>
      </c>
      <c r="L168" s="102">
        <f t="shared" si="90"/>
        <v>1.6463414634146341</v>
      </c>
      <c r="M168" s="74">
        <f t="shared" si="82"/>
        <v>4.8308902439024388</v>
      </c>
      <c r="N168" s="71">
        <f t="shared" si="68"/>
        <v>-0.12845121951219518</v>
      </c>
      <c r="O168" s="103">
        <f>'Input Model'!K$10</f>
        <v>164</v>
      </c>
      <c r="P168" s="77">
        <f t="shared" si="91"/>
        <v>746.19999999999993</v>
      </c>
      <c r="Q168" s="104">
        <f>'Input Model'!K$19</f>
        <v>25</v>
      </c>
      <c r="R168" s="77">
        <f t="shared" si="69"/>
        <v>771.19999999999993</v>
      </c>
      <c r="S168" s="104">
        <f>'Input Model'!K$36</f>
        <v>442.05</v>
      </c>
      <c r="T168" s="104">
        <f>'Input Model'!K$44</f>
        <v>80.215999999999994</v>
      </c>
      <c r="U168" s="105">
        <f>'Input Model'!K$55</f>
        <v>25</v>
      </c>
      <c r="V168" s="104">
        <f t="shared" si="70"/>
        <v>547.26599999999996</v>
      </c>
      <c r="W168" s="79">
        <f t="shared" si="71"/>
        <v>223.93399999999997</v>
      </c>
      <c r="X168" s="105">
        <f>'Input Model'!K$64</f>
        <v>270</v>
      </c>
      <c r="Y168" s="77">
        <f t="shared" si="83"/>
        <v>792.26599999999996</v>
      </c>
      <c r="Z168" s="79">
        <f t="shared" si="84"/>
        <v>-21.066000000000031</v>
      </c>
      <c r="AA168" s="103">
        <f>'Input Model'!K$4</f>
        <v>750</v>
      </c>
      <c r="AB168" s="320">
        <f t="shared" si="72"/>
        <v>559650</v>
      </c>
      <c r="AC168" s="104">
        <f t="shared" si="73"/>
        <v>18750</v>
      </c>
      <c r="AD168" s="81">
        <f t="shared" si="74"/>
        <v>578400</v>
      </c>
      <c r="AE168" s="104">
        <f t="shared" si="75"/>
        <v>331537.5</v>
      </c>
      <c r="AF168" s="104">
        <f t="shared" si="76"/>
        <v>60161.999999999993</v>
      </c>
      <c r="AG168" s="105">
        <f t="shared" si="77"/>
        <v>18750</v>
      </c>
      <c r="AH168" s="104">
        <f t="shared" si="78"/>
        <v>410449.5</v>
      </c>
      <c r="AI168" s="79">
        <f t="shared" si="79"/>
        <v>167950.5</v>
      </c>
      <c r="AJ168" s="106">
        <f t="shared" si="80"/>
        <v>202500</v>
      </c>
      <c r="AK168" s="141">
        <f t="shared" si="85"/>
        <v>594199.5</v>
      </c>
      <c r="AL168" s="155">
        <f t="shared" si="81"/>
        <v>-15799.5</v>
      </c>
      <c r="AM168" s="46">
        <v>7</v>
      </c>
    </row>
    <row r="169" spans="1:44" x14ac:dyDescent="0.25">
      <c r="A169" s="64" t="s">
        <v>4</v>
      </c>
      <c r="B169" s="65" t="s">
        <v>12</v>
      </c>
      <c r="C169" s="139">
        <v>4.76</v>
      </c>
      <c r="D169" s="72">
        <f t="shared" si="64"/>
        <v>4.76</v>
      </c>
      <c r="E169" s="73">
        <f t="shared" si="86"/>
        <v>0.1524390243902439</v>
      </c>
      <c r="F169" s="73">
        <f t="shared" si="65"/>
        <v>4.9124390243902436</v>
      </c>
      <c r="G169" s="73">
        <f t="shared" si="87"/>
        <v>2.6954268292682926</v>
      </c>
      <c r="H169" s="101">
        <f t="shared" si="88"/>
        <v>0.48912195121951219</v>
      </c>
      <c r="I169" s="102">
        <f t="shared" si="89"/>
        <v>0.1524390243902439</v>
      </c>
      <c r="J169" s="101">
        <f t="shared" si="66"/>
        <v>3.3369878048780484</v>
      </c>
      <c r="K169" s="71">
        <f t="shared" si="67"/>
        <v>1.5754512195121952</v>
      </c>
      <c r="L169" s="102">
        <f t="shared" si="90"/>
        <v>1.6463414634146341</v>
      </c>
      <c r="M169" s="74">
        <f t="shared" si="82"/>
        <v>4.8308902439024388</v>
      </c>
      <c r="N169" s="71">
        <f t="shared" si="68"/>
        <v>8.1548780487804784E-2</v>
      </c>
      <c r="O169" s="103">
        <f>'Input Model'!K$10</f>
        <v>164</v>
      </c>
      <c r="P169" s="77">
        <f t="shared" si="91"/>
        <v>780.64</v>
      </c>
      <c r="Q169" s="104">
        <f>'Input Model'!K$19</f>
        <v>25</v>
      </c>
      <c r="R169" s="77">
        <f t="shared" si="69"/>
        <v>805.64</v>
      </c>
      <c r="S169" s="104">
        <f>'Input Model'!K$36</f>
        <v>442.05</v>
      </c>
      <c r="T169" s="104">
        <f>'Input Model'!K$44</f>
        <v>80.215999999999994</v>
      </c>
      <c r="U169" s="105">
        <f>'Input Model'!K$55</f>
        <v>25</v>
      </c>
      <c r="V169" s="104">
        <f t="shared" si="70"/>
        <v>547.26599999999996</v>
      </c>
      <c r="W169" s="79">
        <f t="shared" si="71"/>
        <v>258.37400000000002</v>
      </c>
      <c r="X169" s="105">
        <f>'Input Model'!K$64</f>
        <v>270</v>
      </c>
      <c r="Y169" s="77">
        <f t="shared" si="83"/>
        <v>792.26599999999996</v>
      </c>
      <c r="Z169" s="79">
        <f t="shared" si="84"/>
        <v>13.374000000000024</v>
      </c>
      <c r="AA169" s="103">
        <f>'Input Model'!K$4</f>
        <v>750</v>
      </c>
      <c r="AB169" s="320">
        <f t="shared" si="72"/>
        <v>585480</v>
      </c>
      <c r="AC169" s="104">
        <f t="shared" si="73"/>
        <v>18750</v>
      </c>
      <c r="AD169" s="81">
        <f t="shared" si="74"/>
        <v>604230</v>
      </c>
      <c r="AE169" s="104">
        <f t="shared" si="75"/>
        <v>331537.5</v>
      </c>
      <c r="AF169" s="104">
        <f t="shared" si="76"/>
        <v>60161.999999999993</v>
      </c>
      <c r="AG169" s="105">
        <f t="shared" si="77"/>
        <v>18750</v>
      </c>
      <c r="AH169" s="104">
        <f t="shared" si="78"/>
        <v>410449.5</v>
      </c>
      <c r="AI169" s="79">
        <f t="shared" si="79"/>
        <v>193780.5</v>
      </c>
      <c r="AJ169" s="106">
        <f t="shared" si="80"/>
        <v>202500</v>
      </c>
      <c r="AK169" s="141">
        <f t="shared" si="85"/>
        <v>594199.5</v>
      </c>
      <c r="AL169" s="155">
        <f t="shared" si="81"/>
        <v>10030.5</v>
      </c>
      <c r="AM169" s="46">
        <v>8</v>
      </c>
    </row>
    <row r="170" spans="1:44" x14ac:dyDescent="0.25">
      <c r="A170" s="64" t="s">
        <v>4</v>
      </c>
      <c r="B170" s="65" t="s">
        <v>13</v>
      </c>
      <c r="C170" s="138">
        <v>4.71</v>
      </c>
      <c r="D170" s="72">
        <f t="shared" si="64"/>
        <v>4.71</v>
      </c>
      <c r="E170" s="73">
        <f t="shared" si="86"/>
        <v>0.1524390243902439</v>
      </c>
      <c r="F170" s="73">
        <f t="shared" si="65"/>
        <v>4.8624390243902438</v>
      </c>
      <c r="G170" s="73">
        <f t="shared" si="87"/>
        <v>2.6954268292682926</v>
      </c>
      <c r="H170" s="101">
        <f t="shared" si="88"/>
        <v>0.48912195121951219</v>
      </c>
      <c r="I170" s="102">
        <f t="shared" si="89"/>
        <v>0.1524390243902439</v>
      </c>
      <c r="J170" s="101">
        <f t="shared" si="66"/>
        <v>3.3369878048780484</v>
      </c>
      <c r="K170" s="71">
        <f t="shared" si="67"/>
        <v>1.5254512195121954</v>
      </c>
      <c r="L170" s="102">
        <f t="shared" si="90"/>
        <v>1.6463414634146341</v>
      </c>
      <c r="M170" s="74">
        <f t="shared" si="82"/>
        <v>4.8308902439024388</v>
      </c>
      <c r="N170" s="71">
        <f t="shared" si="68"/>
        <v>3.1548780487804962E-2</v>
      </c>
      <c r="O170" s="103">
        <f>'Input Model'!K$10</f>
        <v>164</v>
      </c>
      <c r="P170" s="77">
        <f t="shared" si="91"/>
        <v>772.43999999999994</v>
      </c>
      <c r="Q170" s="104">
        <f>'Input Model'!K$19</f>
        <v>25</v>
      </c>
      <c r="R170" s="77">
        <f t="shared" si="69"/>
        <v>797.43999999999994</v>
      </c>
      <c r="S170" s="104">
        <f>'Input Model'!K$36</f>
        <v>442.05</v>
      </c>
      <c r="T170" s="104">
        <f>'Input Model'!K$44</f>
        <v>80.215999999999994</v>
      </c>
      <c r="U170" s="105">
        <f>'Input Model'!K$55</f>
        <v>25</v>
      </c>
      <c r="V170" s="104">
        <f t="shared" si="70"/>
        <v>547.26599999999996</v>
      </c>
      <c r="W170" s="79">
        <f t="shared" si="71"/>
        <v>250.17399999999998</v>
      </c>
      <c r="X170" s="105">
        <f>'Input Model'!K$64</f>
        <v>270</v>
      </c>
      <c r="Y170" s="77">
        <f t="shared" si="83"/>
        <v>792.26599999999996</v>
      </c>
      <c r="Z170" s="79">
        <f t="shared" si="84"/>
        <v>5.1739999999999782</v>
      </c>
      <c r="AA170" s="103">
        <f>'Input Model'!K$4</f>
        <v>750</v>
      </c>
      <c r="AB170" s="320">
        <f t="shared" si="72"/>
        <v>579330</v>
      </c>
      <c r="AC170" s="104">
        <f t="shared" si="73"/>
        <v>18750</v>
      </c>
      <c r="AD170" s="81">
        <f t="shared" si="74"/>
        <v>598080</v>
      </c>
      <c r="AE170" s="104">
        <f t="shared" si="75"/>
        <v>331537.5</v>
      </c>
      <c r="AF170" s="104">
        <f t="shared" si="76"/>
        <v>60161.999999999993</v>
      </c>
      <c r="AG170" s="105">
        <f t="shared" si="77"/>
        <v>18750</v>
      </c>
      <c r="AH170" s="104">
        <f t="shared" si="78"/>
        <v>410449.5</v>
      </c>
      <c r="AI170" s="79">
        <f t="shared" si="79"/>
        <v>187630.5</v>
      </c>
      <c r="AJ170" s="106">
        <f t="shared" si="80"/>
        <v>202500</v>
      </c>
      <c r="AK170" s="141">
        <f t="shared" si="85"/>
        <v>594199.5</v>
      </c>
      <c r="AL170" s="155">
        <f t="shared" si="81"/>
        <v>3880.5</v>
      </c>
      <c r="AM170" s="46">
        <v>9</v>
      </c>
    </row>
    <row r="171" spans="1:44" x14ac:dyDescent="0.25">
      <c r="A171" s="64" t="s">
        <v>4</v>
      </c>
      <c r="B171" s="65" t="s">
        <v>14</v>
      </c>
      <c r="C171" s="138">
        <v>4.49</v>
      </c>
      <c r="D171" s="72">
        <f>C171</f>
        <v>4.49</v>
      </c>
      <c r="E171" s="73">
        <f t="shared" si="86"/>
        <v>0.1524390243902439</v>
      </c>
      <c r="F171" s="73">
        <f t="shared" si="65"/>
        <v>4.642439024390244</v>
      </c>
      <c r="G171" s="73">
        <f t="shared" si="87"/>
        <v>2.6954268292682926</v>
      </c>
      <c r="H171" s="101">
        <f t="shared" si="88"/>
        <v>0.48912195121951219</v>
      </c>
      <c r="I171" s="102">
        <f t="shared" si="89"/>
        <v>0.1524390243902439</v>
      </c>
      <c r="J171" s="101">
        <f t="shared" si="66"/>
        <v>3.3369878048780484</v>
      </c>
      <c r="K171" s="71">
        <f t="shared" si="67"/>
        <v>1.3054512195121957</v>
      </c>
      <c r="L171" s="102">
        <f t="shared" si="90"/>
        <v>1.6463414634146341</v>
      </c>
      <c r="M171" s="74">
        <f t="shared" si="82"/>
        <v>4.8308902439024388</v>
      </c>
      <c r="N171" s="71">
        <f t="shared" si="68"/>
        <v>-0.18845121951219479</v>
      </c>
      <c r="O171" s="103">
        <f>'Input Model'!K$10</f>
        <v>164</v>
      </c>
      <c r="P171" s="77">
        <f t="shared" si="91"/>
        <v>736.36</v>
      </c>
      <c r="Q171" s="104">
        <f>'Input Model'!K$19</f>
        <v>25</v>
      </c>
      <c r="R171" s="77">
        <f t="shared" si="69"/>
        <v>761.36</v>
      </c>
      <c r="S171" s="104">
        <f>'Input Model'!K$36</f>
        <v>442.05</v>
      </c>
      <c r="T171" s="104">
        <f>'Input Model'!K$44</f>
        <v>80.215999999999994</v>
      </c>
      <c r="U171" s="105">
        <f>'Input Model'!K$55</f>
        <v>25</v>
      </c>
      <c r="V171" s="104">
        <f t="shared" si="70"/>
        <v>547.26599999999996</v>
      </c>
      <c r="W171" s="79">
        <f t="shared" si="71"/>
        <v>214.09400000000005</v>
      </c>
      <c r="X171" s="105">
        <f>'Input Model'!K$64</f>
        <v>270</v>
      </c>
      <c r="Y171" s="77">
        <f t="shared" si="83"/>
        <v>792.26599999999996</v>
      </c>
      <c r="Z171" s="79">
        <f t="shared" si="84"/>
        <v>-30.905999999999949</v>
      </c>
      <c r="AA171" s="103">
        <f>'Input Model'!K$4</f>
        <v>750</v>
      </c>
      <c r="AB171" s="320">
        <f t="shared" si="72"/>
        <v>552270</v>
      </c>
      <c r="AC171" s="104">
        <f t="shared" si="73"/>
        <v>18750</v>
      </c>
      <c r="AD171" s="81">
        <f t="shared" si="74"/>
        <v>571020</v>
      </c>
      <c r="AE171" s="104">
        <f t="shared" si="75"/>
        <v>331537.5</v>
      </c>
      <c r="AF171" s="104">
        <f t="shared" si="76"/>
        <v>60161.999999999993</v>
      </c>
      <c r="AG171" s="105">
        <f t="shared" si="77"/>
        <v>18750</v>
      </c>
      <c r="AH171" s="104">
        <f t="shared" si="78"/>
        <v>410449.5</v>
      </c>
      <c r="AI171" s="79">
        <f t="shared" si="79"/>
        <v>160570.5</v>
      </c>
      <c r="AJ171" s="106">
        <f t="shared" si="80"/>
        <v>202500</v>
      </c>
      <c r="AK171" s="141">
        <f t="shared" si="85"/>
        <v>594199.5</v>
      </c>
      <c r="AL171" s="155">
        <f t="shared" si="81"/>
        <v>-23179.5</v>
      </c>
      <c r="AM171" s="46">
        <v>10</v>
      </c>
    </row>
    <row r="172" spans="1:44" x14ac:dyDescent="0.25">
      <c r="A172" s="64" t="s">
        <v>4</v>
      </c>
      <c r="B172" s="65" t="s">
        <v>15</v>
      </c>
      <c r="C172" s="138">
        <v>4.0599999999999996</v>
      </c>
      <c r="D172" s="72">
        <f t="shared" si="64"/>
        <v>4.0599999999999996</v>
      </c>
      <c r="E172" s="73">
        <f t="shared" si="86"/>
        <v>0.1524390243902439</v>
      </c>
      <c r="F172" s="73">
        <f t="shared" si="65"/>
        <v>4.2124390243902434</v>
      </c>
      <c r="G172" s="73">
        <f t="shared" si="87"/>
        <v>2.6954268292682926</v>
      </c>
      <c r="H172" s="101">
        <f t="shared" si="88"/>
        <v>0.48912195121951219</v>
      </c>
      <c r="I172" s="102">
        <f t="shared" si="89"/>
        <v>0.1524390243902439</v>
      </c>
      <c r="J172" s="101">
        <f t="shared" si="66"/>
        <v>3.3369878048780484</v>
      </c>
      <c r="K172" s="71">
        <f t="shared" si="67"/>
        <v>0.87545121951219507</v>
      </c>
      <c r="L172" s="102">
        <f t="shared" si="90"/>
        <v>1.6463414634146341</v>
      </c>
      <c r="M172" s="74">
        <f t="shared" si="82"/>
        <v>4.8308902439024388</v>
      </c>
      <c r="N172" s="71">
        <f t="shared" si="68"/>
        <v>-0.61845121951219539</v>
      </c>
      <c r="O172" s="103">
        <f>'Input Model'!K$10</f>
        <v>164</v>
      </c>
      <c r="P172" s="77">
        <f t="shared" si="91"/>
        <v>665.83999999999992</v>
      </c>
      <c r="Q172" s="104">
        <f>'Input Model'!K$19</f>
        <v>25</v>
      </c>
      <c r="R172" s="77">
        <f t="shared" si="69"/>
        <v>690.83999999999992</v>
      </c>
      <c r="S172" s="104">
        <f>'Input Model'!K$36</f>
        <v>442.05</v>
      </c>
      <c r="T172" s="104">
        <f>'Input Model'!K$44</f>
        <v>80.215999999999994</v>
      </c>
      <c r="U172" s="105">
        <f>'Input Model'!K$55</f>
        <v>25</v>
      </c>
      <c r="V172" s="104">
        <f t="shared" si="70"/>
        <v>547.26599999999996</v>
      </c>
      <c r="W172" s="79">
        <f t="shared" si="71"/>
        <v>143.57399999999996</v>
      </c>
      <c r="X172" s="105">
        <f>'Input Model'!K$64</f>
        <v>270</v>
      </c>
      <c r="Y172" s="77">
        <f t="shared" si="83"/>
        <v>792.26599999999996</v>
      </c>
      <c r="Z172" s="79">
        <f t="shared" si="84"/>
        <v>-101.42600000000004</v>
      </c>
      <c r="AA172" s="103">
        <f>'Input Model'!K$4</f>
        <v>750</v>
      </c>
      <c r="AB172" s="320">
        <f t="shared" si="72"/>
        <v>499379.99999999994</v>
      </c>
      <c r="AC172" s="104">
        <f t="shared" si="73"/>
        <v>18750</v>
      </c>
      <c r="AD172" s="81">
        <f t="shared" si="74"/>
        <v>518129.99999999994</v>
      </c>
      <c r="AE172" s="104">
        <f t="shared" si="75"/>
        <v>331537.5</v>
      </c>
      <c r="AF172" s="104">
        <f t="shared" si="76"/>
        <v>60161.999999999993</v>
      </c>
      <c r="AG172" s="105">
        <f t="shared" si="77"/>
        <v>18750</v>
      </c>
      <c r="AH172" s="104">
        <f t="shared" si="78"/>
        <v>410449.5</v>
      </c>
      <c r="AI172" s="79">
        <f t="shared" si="79"/>
        <v>107680.49999999994</v>
      </c>
      <c r="AJ172" s="106">
        <f t="shared" si="80"/>
        <v>202500</v>
      </c>
      <c r="AK172" s="141">
        <f t="shared" si="85"/>
        <v>594199.5</v>
      </c>
      <c r="AL172" s="155">
        <f t="shared" si="81"/>
        <v>-76069.500000000058</v>
      </c>
      <c r="AM172" s="46">
        <v>11</v>
      </c>
    </row>
    <row r="173" spans="1:44" x14ac:dyDescent="0.25">
      <c r="A173" s="64" t="s">
        <v>4</v>
      </c>
      <c r="B173" s="130" t="s">
        <v>159</v>
      </c>
      <c r="C173" s="140">
        <v>3.61</v>
      </c>
      <c r="D173" s="86">
        <f t="shared" si="64"/>
        <v>3.61</v>
      </c>
      <c r="E173" s="87">
        <f t="shared" si="86"/>
        <v>0.1524390243902439</v>
      </c>
      <c r="F173" s="87">
        <f t="shared" si="65"/>
        <v>3.7624390243902437</v>
      </c>
      <c r="G173" s="87">
        <f t="shared" si="87"/>
        <v>2.6954268292682926</v>
      </c>
      <c r="H173" s="113">
        <f t="shared" si="88"/>
        <v>0.48912195121951219</v>
      </c>
      <c r="I173" s="112">
        <f t="shared" si="89"/>
        <v>0.1524390243902439</v>
      </c>
      <c r="J173" s="113">
        <f t="shared" si="66"/>
        <v>3.3369878048780484</v>
      </c>
      <c r="K173" s="85">
        <f t="shared" si="67"/>
        <v>0.42545121951219533</v>
      </c>
      <c r="L173" s="112">
        <f t="shared" si="90"/>
        <v>1.6463414634146341</v>
      </c>
      <c r="M173" s="88">
        <f t="shared" si="82"/>
        <v>4.8308902439024388</v>
      </c>
      <c r="N173" s="85">
        <f t="shared" si="68"/>
        <v>-1.0684512195121951</v>
      </c>
      <c r="O173" s="110">
        <f>'Input Model'!K$10</f>
        <v>164</v>
      </c>
      <c r="P173" s="92">
        <f t="shared" si="91"/>
        <v>592.04</v>
      </c>
      <c r="Q173" s="109">
        <f>'Input Model'!K$19</f>
        <v>25</v>
      </c>
      <c r="R173" s="92">
        <f t="shared" si="69"/>
        <v>617.04</v>
      </c>
      <c r="S173" s="109">
        <f>'Input Model'!K$36</f>
        <v>442.05</v>
      </c>
      <c r="T173" s="109">
        <f>'Input Model'!K$44</f>
        <v>80.215999999999994</v>
      </c>
      <c r="U173" s="119">
        <f>'Input Model'!K$55</f>
        <v>25</v>
      </c>
      <c r="V173" s="109">
        <f t="shared" si="70"/>
        <v>547.26599999999996</v>
      </c>
      <c r="W173" s="94">
        <f t="shared" si="71"/>
        <v>69.774000000000001</v>
      </c>
      <c r="X173" s="119">
        <f>'Input Model'!K$64</f>
        <v>270</v>
      </c>
      <c r="Y173" s="92">
        <f t="shared" si="83"/>
        <v>792.26599999999996</v>
      </c>
      <c r="Z173" s="94">
        <f t="shared" si="84"/>
        <v>-175.226</v>
      </c>
      <c r="AA173" s="110">
        <f>'Input Model'!K$4</f>
        <v>750</v>
      </c>
      <c r="AB173" s="321">
        <f t="shared" si="72"/>
        <v>444030</v>
      </c>
      <c r="AC173" s="109">
        <f t="shared" si="73"/>
        <v>18750</v>
      </c>
      <c r="AD173" s="96">
        <f t="shared" si="74"/>
        <v>462780</v>
      </c>
      <c r="AE173" s="109">
        <f t="shared" si="75"/>
        <v>331537.5</v>
      </c>
      <c r="AF173" s="109">
        <f t="shared" si="76"/>
        <v>60161.999999999993</v>
      </c>
      <c r="AG173" s="119">
        <f t="shared" si="77"/>
        <v>18750</v>
      </c>
      <c r="AH173" s="109">
        <f t="shared" si="78"/>
        <v>410449.5</v>
      </c>
      <c r="AI173" s="94">
        <f t="shared" si="79"/>
        <v>52330.5</v>
      </c>
      <c r="AJ173" s="120">
        <f t="shared" si="80"/>
        <v>202500</v>
      </c>
      <c r="AK173" s="412">
        <f t="shared" si="85"/>
        <v>594199.5</v>
      </c>
      <c r="AL173" s="100">
        <f t="shared" si="81"/>
        <v>-131419.5</v>
      </c>
      <c r="AM173" s="46">
        <v>12</v>
      </c>
    </row>
    <row r="174" spans="1:44" s="108" customFormat="1" x14ac:dyDescent="0.25">
      <c r="A174" s="24">
        <v>2014</v>
      </c>
      <c r="B174" s="143" t="s">
        <v>119</v>
      </c>
      <c r="C174" s="417">
        <v>3.51</v>
      </c>
      <c r="D174" s="193">
        <f t="shared" si="64"/>
        <v>3.51</v>
      </c>
      <c r="E174" s="73">
        <f t="shared" si="86"/>
        <v>0.2640449438202247</v>
      </c>
      <c r="F174" s="73">
        <f t="shared" si="65"/>
        <v>3.7740449438202246</v>
      </c>
      <c r="G174" s="73">
        <f t="shared" si="87"/>
        <v>2.3715870786516855</v>
      </c>
      <c r="H174" s="101">
        <f t="shared" si="88"/>
        <v>0.46112359550561799</v>
      </c>
      <c r="I174" s="102">
        <f t="shared" si="89"/>
        <v>0.1404494382022472</v>
      </c>
      <c r="J174" s="101">
        <f t="shared" si="66"/>
        <v>2.9731601123595506</v>
      </c>
      <c r="K174" s="71">
        <f t="shared" si="67"/>
        <v>0.80088483146067402</v>
      </c>
      <c r="L174" s="102">
        <f t="shared" si="90"/>
        <v>1.4606741573033708</v>
      </c>
      <c r="M174" s="74">
        <f t="shared" si="82"/>
        <v>4.2933848314606742</v>
      </c>
      <c r="N174" s="71">
        <f t="shared" si="68"/>
        <v>-0.51933988764044958</v>
      </c>
      <c r="O174" s="154">
        <f>'Input Model'!J$10</f>
        <v>178</v>
      </c>
      <c r="P174" s="77">
        <f t="shared" si="91"/>
        <v>624.78</v>
      </c>
      <c r="Q174" s="104">
        <f>'Input Model'!J$19</f>
        <v>47</v>
      </c>
      <c r="R174" s="77">
        <f t="shared" si="69"/>
        <v>671.78</v>
      </c>
      <c r="S174" s="104">
        <f>'Input Model'!J$36</f>
        <v>422.14249999999998</v>
      </c>
      <c r="T174" s="104">
        <f>'Input Model'!J$44</f>
        <v>82.08</v>
      </c>
      <c r="U174" s="105">
        <f>'Input Model'!J$55</f>
        <v>25</v>
      </c>
      <c r="V174" s="104">
        <f t="shared" si="70"/>
        <v>529.22249999999997</v>
      </c>
      <c r="W174" s="79">
        <f t="shared" si="71"/>
        <v>142.5575</v>
      </c>
      <c r="X174" s="105">
        <f>'Input Model'!J$64</f>
        <v>260</v>
      </c>
      <c r="Y174" s="77">
        <f t="shared" si="83"/>
        <v>764.22249999999997</v>
      </c>
      <c r="Z174" s="79">
        <f t="shared" si="84"/>
        <v>-92.442499999999995</v>
      </c>
      <c r="AA174" s="154">
        <f>'Input Model'!J$4</f>
        <v>750</v>
      </c>
      <c r="AB174" s="320">
        <f t="shared" si="72"/>
        <v>468585</v>
      </c>
      <c r="AC174" s="104">
        <f t="shared" si="73"/>
        <v>35250</v>
      </c>
      <c r="AD174" s="81">
        <f t="shared" si="74"/>
        <v>503835</v>
      </c>
      <c r="AE174" s="104">
        <f t="shared" si="75"/>
        <v>316606.875</v>
      </c>
      <c r="AF174" s="104">
        <f t="shared" si="76"/>
        <v>61560</v>
      </c>
      <c r="AG174" s="105">
        <f t="shared" si="77"/>
        <v>18750</v>
      </c>
      <c r="AH174" s="104">
        <f t="shared" si="78"/>
        <v>396916.875</v>
      </c>
      <c r="AI174" s="418">
        <f t="shared" si="79"/>
        <v>106918.125</v>
      </c>
      <c r="AJ174" s="106">
        <f t="shared" si="80"/>
        <v>195000</v>
      </c>
      <c r="AK174" s="141">
        <f t="shared" si="85"/>
        <v>573166.875</v>
      </c>
      <c r="AL174" s="155">
        <f t="shared" si="81"/>
        <v>-69331.875</v>
      </c>
      <c r="AM174" s="46">
        <v>1</v>
      </c>
      <c r="AO174" s="144"/>
      <c r="AP174" s="144"/>
      <c r="AQ174" s="144"/>
      <c r="AR174" s="144"/>
    </row>
    <row r="175" spans="1:44" s="108" customFormat="1" x14ac:dyDescent="0.25">
      <c r="A175" s="64" t="s">
        <v>4</v>
      </c>
      <c r="B175" s="65" t="s">
        <v>17</v>
      </c>
      <c r="C175" s="138">
        <v>3.62</v>
      </c>
      <c r="D175" s="72">
        <f t="shared" si="64"/>
        <v>3.62</v>
      </c>
      <c r="E175" s="73">
        <f t="shared" si="86"/>
        <v>0.2640449438202247</v>
      </c>
      <c r="F175" s="73">
        <f t="shared" si="65"/>
        <v>3.8840449438202249</v>
      </c>
      <c r="G175" s="73">
        <f t="shared" si="87"/>
        <v>2.3715870786516855</v>
      </c>
      <c r="H175" s="101">
        <f t="shared" si="88"/>
        <v>0.46112359550561799</v>
      </c>
      <c r="I175" s="102">
        <f t="shared" si="89"/>
        <v>0.1404494382022472</v>
      </c>
      <c r="J175" s="101">
        <f t="shared" si="66"/>
        <v>2.9731601123595506</v>
      </c>
      <c r="K175" s="71">
        <f t="shared" si="67"/>
        <v>0.91088483146067434</v>
      </c>
      <c r="L175" s="102">
        <f t="shared" si="90"/>
        <v>1.4606741573033708</v>
      </c>
      <c r="M175" s="74">
        <f t="shared" si="82"/>
        <v>4.2933848314606742</v>
      </c>
      <c r="N175" s="71">
        <f t="shared" si="68"/>
        <v>-0.40933988764044926</v>
      </c>
      <c r="O175" s="103">
        <f>'Input Model'!J$10</f>
        <v>178</v>
      </c>
      <c r="P175" s="77">
        <f t="shared" si="91"/>
        <v>644.36</v>
      </c>
      <c r="Q175" s="104">
        <f>'Input Model'!J$19</f>
        <v>47</v>
      </c>
      <c r="R175" s="77">
        <f t="shared" si="69"/>
        <v>691.36</v>
      </c>
      <c r="S175" s="104">
        <f>'Input Model'!J$36</f>
        <v>422.14249999999998</v>
      </c>
      <c r="T175" s="104">
        <f>'Input Model'!J$44</f>
        <v>82.08</v>
      </c>
      <c r="U175" s="105">
        <f>'Input Model'!J$55</f>
        <v>25</v>
      </c>
      <c r="V175" s="104">
        <f t="shared" si="70"/>
        <v>529.22249999999997</v>
      </c>
      <c r="W175" s="79">
        <f t="shared" si="71"/>
        <v>162.13750000000005</v>
      </c>
      <c r="X175" s="105">
        <f>'Input Model'!J$64</f>
        <v>260</v>
      </c>
      <c r="Y175" s="77">
        <f t="shared" si="83"/>
        <v>764.22249999999997</v>
      </c>
      <c r="Z175" s="79">
        <f t="shared" si="84"/>
        <v>-72.862499999999955</v>
      </c>
      <c r="AA175" s="103">
        <f>'Input Model'!J$4</f>
        <v>750</v>
      </c>
      <c r="AB175" s="320">
        <f t="shared" si="72"/>
        <v>483270</v>
      </c>
      <c r="AC175" s="104">
        <f t="shared" si="73"/>
        <v>35250</v>
      </c>
      <c r="AD175" s="81">
        <f t="shared" si="74"/>
        <v>518520</v>
      </c>
      <c r="AE175" s="104">
        <f t="shared" si="75"/>
        <v>316606.875</v>
      </c>
      <c r="AF175" s="104">
        <f t="shared" si="76"/>
        <v>61560</v>
      </c>
      <c r="AG175" s="105">
        <f t="shared" si="77"/>
        <v>18750</v>
      </c>
      <c r="AH175" s="104">
        <f t="shared" si="78"/>
        <v>396916.875</v>
      </c>
      <c r="AI175" s="79">
        <f t="shared" si="79"/>
        <v>121603.125</v>
      </c>
      <c r="AJ175" s="106">
        <f t="shared" si="80"/>
        <v>195000</v>
      </c>
      <c r="AK175" s="141">
        <f t="shared" si="85"/>
        <v>573166.875</v>
      </c>
      <c r="AL175" s="155">
        <f t="shared" si="81"/>
        <v>-54646.875</v>
      </c>
      <c r="AM175" s="46">
        <v>2</v>
      </c>
      <c r="AO175" s="144"/>
      <c r="AP175" s="144"/>
      <c r="AQ175" s="144"/>
      <c r="AR175" s="144"/>
    </row>
    <row r="176" spans="1:44" s="108" customFormat="1" x14ac:dyDescent="0.25">
      <c r="A176" s="64" t="s">
        <v>4</v>
      </c>
      <c r="B176" s="65" t="s">
        <v>18</v>
      </c>
      <c r="C176" s="138">
        <v>3.63</v>
      </c>
      <c r="D176" s="72">
        <f t="shared" si="64"/>
        <v>3.63</v>
      </c>
      <c r="E176" s="73">
        <f t="shared" si="86"/>
        <v>0.2640449438202247</v>
      </c>
      <c r="F176" s="73">
        <f t="shared" si="65"/>
        <v>3.8940449438202247</v>
      </c>
      <c r="G176" s="73">
        <f t="shared" si="87"/>
        <v>2.3715870786516855</v>
      </c>
      <c r="H176" s="101">
        <f t="shared" si="88"/>
        <v>0.46112359550561799</v>
      </c>
      <c r="I176" s="102">
        <f t="shared" si="89"/>
        <v>0.1404494382022472</v>
      </c>
      <c r="J176" s="101">
        <f t="shared" si="66"/>
        <v>2.9731601123595506</v>
      </c>
      <c r="K176" s="71">
        <f t="shared" si="67"/>
        <v>0.92088483146067412</v>
      </c>
      <c r="L176" s="102">
        <f t="shared" si="90"/>
        <v>1.4606741573033708</v>
      </c>
      <c r="M176" s="74">
        <f t="shared" si="82"/>
        <v>4.2933848314606742</v>
      </c>
      <c r="N176" s="71">
        <f t="shared" si="68"/>
        <v>-0.39933988764044948</v>
      </c>
      <c r="O176" s="103">
        <f>'Input Model'!J$10</f>
        <v>178</v>
      </c>
      <c r="P176" s="77">
        <f t="shared" si="91"/>
        <v>646.14</v>
      </c>
      <c r="Q176" s="104">
        <f>'Input Model'!J$19</f>
        <v>47</v>
      </c>
      <c r="R176" s="77">
        <f t="shared" si="69"/>
        <v>693.14</v>
      </c>
      <c r="S176" s="104">
        <f>'Input Model'!J$36</f>
        <v>422.14249999999998</v>
      </c>
      <c r="T176" s="104">
        <f>'Input Model'!J$44</f>
        <v>82.08</v>
      </c>
      <c r="U176" s="105">
        <f>'Input Model'!J$55</f>
        <v>25</v>
      </c>
      <c r="V176" s="104">
        <f t="shared" si="70"/>
        <v>529.22249999999997</v>
      </c>
      <c r="W176" s="79">
        <f t="shared" si="71"/>
        <v>163.91750000000002</v>
      </c>
      <c r="X176" s="105">
        <f>'Input Model'!J$64</f>
        <v>260</v>
      </c>
      <c r="Y176" s="77">
        <f t="shared" si="83"/>
        <v>764.22249999999997</v>
      </c>
      <c r="Z176" s="79">
        <f t="shared" si="84"/>
        <v>-71.082499999999982</v>
      </c>
      <c r="AA176" s="103">
        <f>'Input Model'!J$4</f>
        <v>750</v>
      </c>
      <c r="AB176" s="320">
        <f t="shared" si="72"/>
        <v>484605</v>
      </c>
      <c r="AC176" s="104">
        <f t="shared" si="73"/>
        <v>35250</v>
      </c>
      <c r="AD176" s="81">
        <f t="shared" si="74"/>
        <v>519855</v>
      </c>
      <c r="AE176" s="104">
        <f t="shared" si="75"/>
        <v>316606.875</v>
      </c>
      <c r="AF176" s="104">
        <f t="shared" si="76"/>
        <v>61560</v>
      </c>
      <c r="AG176" s="105">
        <f t="shared" si="77"/>
        <v>18750</v>
      </c>
      <c r="AH176" s="104">
        <f t="shared" si="78"/>
        <v>396916.875</v>
      </c>
      <c r="AI176" s="79">
        <f t="shared" si="79"/>
        <v>122938.125</v>
      </c>
      <c r="AJ176" s="106">
        <f t="shared" si="80"/>
        <v>195000</v>
      </c>
      <c r="AK176" s="141">
        <f t="shared" si="85"/>
        <v>573166.875</v>
      </c>
      <c r="AL176" s="155">
        <f t="shared" si="81"/>
        <v>-53311.875</v>
      </c>
      <c r="AM176" s="46">
        <v>3</v>
      </c>
      <c r="AO176" s="144"/>
      <c r="AP176" s="144"/>
      <c r="AQ176" s="144"/>
      <c r="AR176" s="144"/>
    </row>
    <row r="177" spans="1:44" s="108" customFormat="1" x14ac:dyDescent="0.25">
      <c r="A177" s="64" t="s">
        <v>4</v>
      </c>
      <c r="B177" s="65" t="s">
        <v>19</v>
      </c>
      <c r="C177" s="138">
        <v>3.79</v>
      </c>
      <c r="D177" s="72">
        <f t="shared" si="64"/>
        <v>3.79</v>
      </c>
      <c r="E177" s="73">
        <f t="shared" si="86"/>
        <v>0.2640449438202247</v>
      </c>
      <c r="F177" s="73">
        <f t="shared" si="65"/>
        <v>4.0540449438202248</v>
      </c>
      <c r="G177" s="73">
        <f t="shared" si="87"/>
        <v>2.3715870786516855</v>
      </c>
      <c r="H177" s="101">
        <f t="shared" si="88"/>
        <v>0.46112359550561799</v>
      </c>
      <c r="I177" s="102">
        <f t="shared" si="89"/>
        <v>0.1404494382022472</v>
      </c>
      <c r="J177" s="101">
        <f t="shared" si="66"/>
        <v>2.9731601123595506</v>
      </c>
      <c r="K177" s="71">
        <f t="shared" si="67"/>
        <v>1.0808848314606743</v>
      </c>
      <c r="L177" s="102">
        <f t="shared" si="90"/>
        <v>1.4606741573033708</v>
      </c>
      <c r="M177" s="74">
        <f t="shared" si="82"/>
        <v>4.2933848314606742</v>
      </c>
      <c r="N177" s="71">
        <f t="shared" si="68"/>
        <v>-0.23933988764044933</v>
      </c>
      <c r="O177" s="103">
        <f>'Input Model'!J$10</f>
        <v>178</v>
      </c>
      <c r="P177" s="77">
        <f t="shared" si="91"/>
        <v>674.62</v>
      </c>
      <c r="Q177" s="104">
        <f>'Input Model'!J$19</f>
        <v>47</v>
      </c>
      <c r="R177" s="77">
        <f t="shared" si="69"/>
        <v>721.62</v>
      </c>
      <c r="S177" s="104">
        <f>'Input Model'!J$36</f>
        <v>422.14249999999998</v>
      </c>
      <c r="T177" s="104">
        <f>'Input Model'!J$44</f>
        <v>82.08</v>
      </c>
      <c r="U177" s="105">
        <f>'Input Model'!J$55</f>
        <v>25</v>
      </c>
      <c r="V177" s="104">
        <f t="shared" si="70"/>
        <v>529.22249999999997</v>
      </c>
      <c r="W177" s="79">
        <f t="shared" si="71"/>
        <v>192.39750000000004</v>
      </c>
      <c r="X177" s="105">
        <f>'Input Model'!J$64</f>
        <v>260</v>
      </c>
      <c r="Y177" s="77">
        <f t="shared" si="83"/>
        <v>764.22249999999997</v>
      </c>
      <c r="Z177" s="79">
        <f t="shared" si="84"/>
        <v>-42.602499999999964</v>
      </c>
      <c r="AA177" s="103">
        <f>'Input Model'!J$4</f>
        <v>750</v>
      </c>
      <c r="AB177" s="320">
        <f t="shared" si="72"/>
        <v>505965</v>
      </c>
      <c r="AC177" s="104">
        <f t="shared" si="73"/>
        <v>35250</v>
      </c>
      <c r="AD177" s="81">
        <f t="shared" si="74"/>
        <v>541215</v>
      </c>
      <c r="AE177" s="104">
        <f t="shared" si="75"/>
        <v>316606.875</v>
      </c>
      <c r="AF177" s="104">
        <f t="shared" si="76"/>
        <v>61560</v>
      </c>
      <c r="AG177" s="105">
        <f t="shared" si="77"/>
        <v>18750</v>
      </c>
      <c r="AH177" s="104">
        <f t="shared" si="78"/>
        <v>396916.875</v>
      </c>
      <c r="AI177" s="79">
        <f t="shared" si="79"/>
        <v>144298.125</v>
      </c>
      <c r="AJ177" s="106">
        <f t="shared" si="80"/>
        <v>195000</v>
      </c>
      <c r="AK177" s="141">
        <f t="shared" si="85"/>
        <v>573166.875</v>
      </c>
      <c r="AL177" s="155">
        <f t="shared" si="81"/>
        <v>-31951.875</v>
      </c>
      <c r="AM177" s="46">
        <v>4</v>
      </c>
      <c r="AO177" s="144"/>
      <c r="AP177" s="144"/>
      <c r="AQ177" s="144"/>
      <c r="AR177" s="144"/>
    </row>
    <row r="178" spans="1:44" s="108" customFormat="1" x14ac:dyDescent="0.25">
      <c r="A178" s="64" t="s">
        <v>4</v>
      </c>
      <c r="B178" s="145" t="s">
        <v>160</v>
      </c>
      <c r="C178" s="138">
        <v>3.86</v>
      </c>
      <c r="D178" s="72">
        <f t="shared" si="64"/>
        <v>3.86</v>
      </c>
      <c r="E178" s="73">
        <f t="shared" si="86"/>
        <v>0.2640449438202247</v>
      </c>
      <c r="F178" s="73">
        <f t="shared" si="65"/>
        <v>4.1240449438202242</v>
      </c>
      <c r="G178" s="73">
        <f t="shared" si="87"/>
        <v>2.3715870786516855</v>
      </c>
      <c r="H178" s="101">
        <f t="shared" si="88"/>
        <v>0.46112359550561799</v>
      </c>
      <c r="I178" s="102">
        <f t="shared" si="89"/>
        <v>0.1404494382022472</v>
      </c>
      <c r="J178" s="101">
        <f t="shared" si="66"/>
        <v>2.9731601123595506</v>
      </c>
      <c r="K178" s="71">
        <f t="shared" si="67"/>
        <v>1.1508848314606737</v>
      </c>
      <c r="L178" s="102">
        <f t="shared" si="90"/>
        <v>1.4606741573033708</v>
      </c>
      <c r="M178" s="74">
        <f t="shared" si="82"/>
        <v>4.2933848314606742</v>
      </c>
      <c r="N178" s="71">
        <f t="shared" si="68"/>
        <v>-0.16933988764044994</v>
      </c>
      <c r="O178" s="103">
        <f>'Input Model'!J$10</f>
        <v>178</v>
      </c>
      <c r="P178" s="77">
        <f t="shared" si="91"/>
        <v>687.07999999999993</v>
      </c>
      <c r="Q178" s="104">
        <f>'Input Model'!J$19</f>
        <v>47</v>
      </c>
      <c r="R178" s="77">
        <f t="shared" si="69"/>
        <v>734.07999999999993</v>
      </c>
      <c r="S178" s="104">
        <f>'Input Model'!J$36</f>
        <v>422.14249999999998</v>
      </c>
      <c r="T178" s="104">
        <f>'Input Model'!J$44</f>
        <v>82.08</v>
      </c>
      <c r="U178" s="105">
        <f>'Input Model'!J$55</f>
        <v>25</v>
      </c>
      <c r="V178" s="104">
        <f t="shared" si="70"/>
        <v>529.22249999999997</v>
      </c>
      <c r="W178" s="79">
        <f t="shared" si="71"/>
        <v>204.85749999999996</v>
      </c>
      <c r="X178" s="105">
        <f>'Input Model'!J$64</f>
        <v>260</v>
      </c>
      <c r="Y178" s="77">
        <f t="shared" si="83"/>
        <v>764.22249999999997</v>
      </c>
      <c r="Z178" s="79">
        <f t="shared" si="84"/>
        <v>-30.142500000000041</v>
      </c>
      <c r="AA178" s="103">
        <f>'Input Model'!J$4</f>
        <v>750</v>
      </c>
      <c r="AB178" s="320">
        <f t="shared" si="72"/>
        <v>515309.99999999994</v>
      </c>
      <c r="AC178" s="104">
        <f t="shared" si="73"/>
        <v>35250</v>
      </c>
      <c r="AD178" s="81">
        <f t="shared" si="74"/>
        <v>550560</v>
      </c>
      <c r="AE178" s="104">
        <f t="shared" si="75"/>
        <v>316606.875</v>
      </c>
      <c r="AF178" s="104">
        <f t="shared" si="76"/>
        <v>61560</v>
      </c>
      <c r="AG178" s="105">
        <f t="shared" si="77"/>
        <v>18750</v>
      </c>
      <c r="AH178" s="104">
        <f t="shared" si="78"/>
        <v>396916.875</v>
      </c>
      <c r="AI178" s="79">
        <f t="shared" si="79"/>
        <v>153643.125</v>
      </c>
      <c r="AJ178" s="106">
        <f t="shared" si="80"/>
        <v>195000</v>
      </c>
      <c r="AK178" s="141">
        <f t="shared" si="85"/>
        <v>573166.875</v>
      </c>
      <c r="AL178" s="155">
        <f t="shared" si="81"/>
        <v>-22606.875</v>
      </c>
      <c r="AM178" s="46">
        <v>5</v>
      </c>
      <c r="AO178" s="144"/>
      <c r="AP178" s="144"/>
      <c r="AQ178" s="144"/>
      <c r="AR178" s="144"/>
    </row>
    <row r="179" spans="1:44" s="108" customFormat="1" x14ac:dyDescent="0.25">
      <c r="A179" s="64" t="s">
        <v>4</v>
      </c>
      <c r="B179" s="65" t="s">
        <v>20</v>
      </c>
      <c r="C179" s="138">
        <v>3.8</v>
      </c>
      <c r="D179" s="72">
        <f t="shared" si="64"/>
        <v>3.8</v>
      </c>
      <c r="E179" s="73">
        <f t="shared" si="86"/>
        <v>0.2640449438202247</v>
      </c>
      <c r="F179" s="73">
        <f t="shared" si="65"/>
        <v>4.0640449438202246</v>
      </c>
      <c r="G179" s="73">
        <f t="shared" si="87"/>
        <v>2.3715870786516855</v>
      </c>
      <c r="H179" s="101">
        <f t="shared" si="88"/>
        <v>0.46112359550561799</v>
      </c>
      <c r="I179" s="102">
        <f t="shared" si="89"/>
        <v>0.1404494382022472</v>
      </c>
      <c r="J179" s="101">
        <f t="shared" si="66"/>
        <v>2.9731601123595506</v>
      </c>
      <c r="K179" s="71">
        <f t="shared" si="67"/>
        <v>1.0908848314606741</v>
      </c>
      <c r="L179" s="102">
        <f t="shared" si="90"/>
        <v>1.4606741573033708</v>
      </c>
      <c r="M179" s="74">
        <f t="shared" si="82"/>
        <v>4.2933848314606742</v>
      </c>
      <c r="N179" s="71">
        <f t="shared" si="68"/>
        <v>-0.22933988764044955</v>
      </c>
      <c r="O179" s="103">
        <f>'Input Model'!J$10</f>
        <v>178</v>
      </c>
      <c r="P179" s="77">
        <f t="shared" si="91"/>
        <v>676.4</v>
      </c>
      <c r="Q179" s="104">
        <f>'Input Model'!J$19</f>
        <v>47</v>
      </c>
      <c r="R179" s="77">
        <f t="shared" si="69"/>
        <v>723.4</v>
      </c>
      <c r="S179" s="104">
        <f>'Input Model'!J$36</f>
        <v>422.14249999999998</v>
      </c>
      <c r="T179" s="104">
        <f>'Input Model'!J$44</f>
        <v>82.08</v>
      </c>
      <c r="U179" s="105">
        <f>'Input Model'!J$55</f>
        <v>25</v>
      </c>
      <c r="V179" s="104">
        <f t="shared" si="70"/>
        <v>529.22249999999997</v>
      </c>
      <c r="W179" s="79">
        <f t="shared" si="71"/>
        <v>194.17750000000001</v>
      </c>
      <c r="X179" s="105">
        <f>'Input Model'!J$64</f>
        <v>260</v>
      </c>
      <c r="Y179" s="77">
        <f t="shared" si="83"/>
        <v>764.22249999999997</v>
      </c>
      <c r="Z179" s="79">
        <f t="shared" si="84"/>
        <v>-40.822499999999991</v>
      </c>
      <c r="AA179" s="103">
        <f>'Input Model'!J$4</f>
        <v>750</v>
      </c>
      <c r="AB179" s="320">
        <f t="shared" si="72"/>
        <v>507300</v>
      </c>
      <c r="AC179" s="104">
        <f t="shared" si="73"/>
        <v>35250</v>
      </c>
      <c r="AD179" s="81">
        <f t="shared" si="74"/>
        <v>542550</v>
      </c>
      <c r="AE179" s="104">
        <f t="shared" si="75"/>
        <v>316606.875</v>
      </c>
      <c r="AF179" s="104">
        <f t="shared" si="76"/>
        <v>61560</v>
      </c>
      <c r="AG179" s="105">
        <f t="shared" si="77"/>
        <v>18750</v>
      </c>
      <c r="AH179" s="104">
        <f t="shared" si="78"/>
        <v>396916.875</v>
      </c>
      <c r="AI179" s="79">
        <f t="shared" si="79"/>
        <v>145633.125</v>
      </c>
      <c r="AJ179" s="106">
        <f t="shared" si="80"/>
        <v>195000</v>
      </c>
      <c r="AK179" s="141">
        <f t="shared" si="85"/>
        <v>573166.875</v>
      </c>
      <c r="AL179" s="155">
        <f t="shared" si="81"/>
        <v>-30616.875</v>
      </c>
      <c r="AM179" s="46">
        <v>6</v>
      </c>
      <c r="AO179" s="144"/>
      <c r="AP179" s="144"/>
      <c r="AQ179" s="144"/>
      <c r="AR179" s="144"/>
    </row>
    <row r="180" spans="1:44" s="108" customFormat="1" x14ac:dyDescent="0.25">
      <c r="A180" s="64" t="s">
        <v>4</v>
      </c>
      <c r="B180" s="65" t="s">
        <v>11</v>
      </c>
      <c r="C180" s="138">
        <v>3.83</v>
      </c>
      <c r="D180" s="72">
        <f t="shared" si="64"/>
        <v>3.83</v>
      </c>
      <c r="E180" s="73">
        <f t="shared" si="86"/>
        <v>0.2640449438202247</v>
      </c>
      <c r="F180" s="73">
        <f t="shared" si="65"/>
        <v>4.0940449438202249</v>
      </c>
      <c r="G180" s="73">
        <f t="shared" si="87"/>
        <v>2.3715870786516855</v>
      </c>
      <c r="H180" s="101">
        <f t="shared" si="88"/>
        <v>0.46112359550561799</v>
      </c>
      <c r="I180" s="102">
        <f t="shared" si="89"/>
        <v>0.1404494382022472</v>
      </c>
      <c r="J180" s="101">
        <f t="shared" si="66"/>
        <v>2.9731601123595506</v>
      </c>
      <c r="K180" s="71">
        <f t="shared" si="67"/>
        <v>1.1208848314606743</v>
      </c>
      <c r="L180" s="102">
        <f t="shared" si="90"/>
        <v>1.4606741573033708</v>
      </c>
      <c r="M180" s="74">
        <f t="shared" si="82"/>
        <v>4.2933848314606742</v>
      </c>
      <c r="N180" s="71">
        <f t="shared" si="68"/>
        <v>-0.1993398876404493</v>
      </c>
      <c r="O180" s="103">
        <f>'Input Model'!J$10</f>
        <v>178</v>
      </c>
      <c r="P180" s="77">
        <f t="shared" si="91"/>
        <v>681.74</v>
      </c>
      <c r="Q180" s="104">
        <f>'Input Model'!J$19</f>
        <v>47</v>
      </c>
      <c r="R180" s="77">
        <f t="shared" si="69"/>
        <v>728.74</v>
      </c>
      <c r="S180" s="104">
        <f>'Input Model'!J$36</f>
        <v>422.14249999999998</v>
      </c>
      <c r="T180" s="104">
        <f>'Input Model'!J$44</f>
        <v>82.08</v>
      </c>
      <c r="U180" s="105">
        <f>'Input Model'!J$55</f>
        <v>25</v>
      </c>
      <c r="V180" s="104">
        <f t="shared" si="70"/>
        <v>529.22249999999997</v>
      </c>
      <c r="W180" s="79">
        <f t="shared" si="71"/>
        <v>199.51750000000004</v>
      </c>
      <c r="X180" s="105">
        <f>'Input Model'!J$64</f>
        <v>260</v>
      </c>
      <c r="Y180" s="77">
        <f t="shared" si="83"/>
        <v>764.22249999999997</v>
      </c>
      <c r="Z180" s="79">
        <f t="shared" si="84"/>
        <v>-35.482499999999959</v>
      </c>
      <c r="AA180" s="103">
        <f>'Input Model'!J$4</f>
        <v>750</v>
      </c>
      <c r="AB180" s="320">
        <f t="shared" si="72"/>
        <v>511305</v>
      </c>
      <c r="AC180" s="104">
        <f t="shared" si="73"/>
        <v>35250</v>
      </c>
      <c r="AD180" s="81">
        <f t="shared" si="74"/>
        <v>546555</v>
      </c>
      <c r="AE180" s="104">
        <f t="shared" si="75"/>
        <v>316606.875</v>
      </c>
      <c r="AF180" s="104">
        <f t="shared" si="76"/>
        <v>61560</v>
      </c>
      <c r="AG180" s="105">
        <f t="shared" si="77"/>
        <v>18750</v>
      </c>
      <c r="AH180" s="104">
        <f t="shared" si="78"/>
        <v>396916.875</v>
      </c>
      <c r="AI180" s="79">
        <f t="shared" si="79"/>
        <v>149638.125</v>
      </c>
      <c r="AJ180" s="106">
        <f t="shared" si="80"/>
        <v>195000</v>
      </c>
      <c r="AK180" s="141">
        <f t="shared" si="85"/>
        <v>573166.875</v>
      </c>
      <c r="AL180" s="155">
        <f t="shared" si="81"/>
        <v>-26611.875</v>
      </c>
      <c r="AM180" s="46">
        <v>7</v>
      </c>
      <c r="AO180" s="144"/>
      <c r="AP180" s="144"/>
      <c r="AQ180" s="144"/>
      <c r="AR180" s="144"/>
    </row>
    <row r="181" spans="1:44" s="108" customFormat="1" x14ac:dyDescent="0.25">
      <c r="A181" s="64" t="s">
        <v>4</v>
      </c>
      <c r="B181" s="65" t="s">
        <v>12</v>
      </c>
      <c r="C181" s="138">
        <v>3.74</v>
      </c>
      <c r="D181" s="72">
        <f t="shared" si="64"/>
        <v>3.74</v>
      </c>
      <c r="E181" s="73">
        <f t="shared" si="86"/>
        <v>0.2640449438202247</v>
      </c>
      <c r="F181" s="73">
        <f t="shared" si="65"/>
        <v>4.004044943820225</v>
      </c>
      <c r="G181" s="73">
        <f t="shared" si="87"/>
        <v>2.3715870786516855</v>
      </c>
      <c r="H181" s="101">
        <f t="shared" si="88"/>
        <v>0.46112359550561799</v>
      </c>
      <c r="I181" s="102">
        <f t="shared" si="89"/>
        <v>0.1404494382022472</v>
      </c>
      <c r="J181" s="101">
        <f t="shared" si="66"/>
        <v>2.9731601123595506</v>
      </c>
      <c r="K181" s="71">
        <f t="shared" si="67"/>
        <v>1.0308848314606744</v>
      </c>
      <c r="L181" s="102">
        <f t="shared" si="90"/>
        <v>1.4606741573033708</v>
      </c>
      <c r="M181" s="74">
        <f t="shared" si="82"/>
        <v>4.2933848314606742</v>
      </c>
      <c r="N181" s="71">
        <f t="shared" si="68"/>
        <v>-0.28933988764044916</v>
      </c>
      <c r="O181" s="103">
        <f>'Input Model'!J$10</f>
        <v>178</v>
      </c>
      <c r="P181" s="77">
        <f t="shared" si="91"/>
        <v>665.72</v>
      </c>
      <c r="Q181" s="104">
        <f>'Input Model'!J$19</f>
        <v>47</v>
      </c>
      <c r="R181" s="77">
        <f t="shared" si="69"/>
        <v>712.72</v>
      </c>
      <c r="S181" s="104">
        <f>'Input Model'!J$36</f>
        <v>422.14249999999998</v>
      </c>
      <c r="T181" s="104">
        <f>'Input Model'!J$44</f>
        <v>82.08</v>
      </c>
      <c r="U181" s="105">
        <f>'Input Model'!J$55</f>
        <v>25</v>
      </c>
      <c r="V181" s="104">
        <f t="shared" si="70"/>
        <v>529.22249999999997</v>
      </c>
      <c r="W181" s="79">
        <f t="shared" si="71"/>
        <v>183.49750000000006</v>
      </c>
      <c r="X181" s="105">
        <f>'Input Model'!J$64</f>
        <v>260</v>
      </c>
      <c r="Y181" s="77">
        <f t="shared" si="83"/>
        <v>764.22249999999997</v>
      </c>
      <c r="Z181" s="79">
        <f t="shared" si="84"/>
        <v>-51.502499999999941</v>
      </c>
      <c r="AA181" s="103">
        <f>'Input Model'!J$4</f>
        <v>750</v>
      </c>
      <c r="AB181" s="320">
        <f t="shared" si="72"/>
        <v>499290</v>
      </c>
      <c r="AC181" s="104">
        <f t="shared" si="73"/>
        <v>35250</v>
      </c>
      <c r="AD181" s="81">
        <f t="shared" si="74"/>
        <v>534540</v>
      </c>
      <c r="AE181" s="104">
        <f t="shared" si="75"/>
        <v>316606.875</v>
      </c>
      <c r="AF181" s="104">
        <f t="shared" si="76"/>
        <v>61560</v>
      </c>
      <c r="AG181" s="105">
        <f t="shared" si="77"/>
        <v>18750</v>
      </c>
      <c r="AH181" s="104">
        <f t="shared" si="78"/>
        <v>396916.875</v>
      </c>
      <c r="AI181" s="79">
        <f t="shared" si="79"/>
        <v>137623.125</v>
      </c>
      <c r="AJ181" s="106">
        <f t="shared" si="80"/>
        <v>195000</v>
      </c>
      <c r="AK181" s="141">
        <f t="shared" si="85"/>
        <v>573166.875</v>
      </c>
      <c r="AL181" s="155">
        <f t="shared" si="81"/>
        <v>-38626.875</v>
      </c>
      <c r="AM181" s="46">
        <v>8</v>
      </c>
      <c r="AO181" s="144"/>
      <c r="AP181" s="144"/>
      <c r="AQ181" s="144"/>
      <c r="AR181" s="144"/>
    </row>
    <row r="182" spans="1:44" s="108" customFormat="1" x14ac:dyDescent="0.25">
      <c r="A182" s="64" t="s">
        <v>4</v>
      </c>
      <c r="B182" s="65" t="s">
        <v>13</v>
      </c>
      <c r="C182" s="138">
        <v>3.61</v>
      </c>
      <c r="D182" s="72">
        <f t="shared" si="64"/>
        <v>3.61</v>
      </c>
      <c r="E182" s="73">
        <f t="shared" si="86"/>
        <v>0.2640449438202247</v>
      </c>
      <c r="F182" s="73">
        <f t="shared" si="65"/>
        <v>3.8740449438202247</v>
      </c>
      <c r="G182" s="73">
        <f t="shared" si="87"/>
        <v>2.3715870786516855</v>
      </c>
      <c r="H182" s="101">
        <f t="shared" si="88"/>
        <v>0.46112359550561799</v>
      </c>
      <c r="I182" s="102">
        <f t="shared" si="89"/>
        <v>0.1404494382022472</v>
      </c>
      <c r="J182" s="101">
        <f t="shared" si="66"/>
        <v>2.9731601123595506</v>
      </c>
      <c r="K182" s="71">
        <f t="shared" si="67"/>
        <v>0.90088483146067411</v>
      </c>
      <c r="L182" s="102">
        <f t="shared" si="90"/>
        <v>1.4606741573033708</v>
      </c>
      <c r="M182" s="74">
        <f t="shared" si="82"/>
        <v>4.2933848314606742</v>
      </c>
      <c r="N182" s="71">
        <f t="shared" si="68"/>
        <v>-0.41933988764044949</v>
      </c>
      <c r="O182" s="103">
        <f>'Input Model'!J$10</f>
        <v>178</v>
      </c>
      <c r="P182" s="77">
        <f t="shared" si="91"/>
        <v>642.57999999999993</v>
      </c>
      <c r="Q182" s="104">
        <f>'Input Model'!J$19</f>
        <v>47</v>
      </c>
      <c r="R182" s="77">
        <f t="shared" si="69"/>
        <v>689.57999999999993</v>
      </c>
      <c r="S182" s="104">
        <f>'Input Model'!J$36</f>
        <v>422.14249999999998</v>
      </c>
      <c r="T182" s="104">
        <f>'Input Model'!J$44</f>
        <v>82.08</v>
      </c>
      <c r="U182" s="105">
        <f>'Input Model'!J$55</f>
        <v>25</v>
      </c>
      <c r="V182" s="104">
        <f t="shared" si="70"/>
        <v>529.22249999999997</v>
      </c>
      <c r="W182" s="79">
        <f t="shared" si="71"/>
        <v>160.35749999999996</v>
      </c>
      <c r="X182" s="105">
        <f>'Input Model'!J$64</f>
        <v>260</v>
      </c>
      <c r="Y182" s="77">
        <f t="shared" si="83"/>
        <v>764.22249999999997</v>
      </c>
      <c r="Z182" s="79">
        <f t="shared" si="84"/>
        <v>-74.642500000000041</v>
      </c>
      <c r="AA182" s="103">
        <f>'Input Model'!J$4</f>
        <v>750</v>
      </c>
      <c r="AB182" s="320">
        <f t="shared" si="72"/>
        <v>481934.99999999994</v>
      </c>
      <c r="AC182" s="104">
        <f t="shared" si="73"/>
        <v>35250</v>
      </c>
      <c r="AD182" s="81">
        <f t="shared" si="74"/>
        <v>517184.99999999994</v>
      </c>
      <c r="AE182" s="104">
        <f t="shared" si="75"/>
        <v>316606.875</v>
      </c>
      <c r="AF182" s="104">
        <f t="shared" si="76"/>
        <v>61560</v>
      </c>
      <c r="AG182" s="105">
        <f t="shared" si="77"/>
        <v>18750</v>
      </c>
      <c r="AH182" s="104">
        <f t="shared" si="78"/>
        <v>396916.875</v>
      </c>
      <c r="AI182" s="79">
        <f t="shared" si="79"/>
        <v>120268.12499999994</v>
      </c>
      <c r="AJ182" s="106">
        <f t="shared" si="80"/>
        <v>195000</v>
      </c>
      <c r="AK182" s="141">
        <f t="shared" si="85"/>
        <v>573166.875</v>
      </c>
      <c r="AL182" s="155">
        <f t="shared" si="81"/>
        <v>-55981.875000000058</v>
      </c>
      <c r="AM182" s="46">
        <v>9</v>
      </c>
      <c r="AO182" s="144"/>
      <c r="AP182" s="144"/>
      <c r="AQ182" s="144"/>
      <c r="AR182" s="144"/>
    </row>
    <row r="183" spans="1:44" s="108" customFormat="1" x14ac:dyDescent="0.25">
      <c r="A183" s="64" t="s">
        <v>4</v>
      </c>
      <c r="B183" s="65" t="s">
        <v>14</v>
      </c>
      <c r="C183" s="138">
        <v>3.58</v>
      </c>
      <c r="D183" s="72">
        <f t="shared" si="64"/>
        <v>3.58</v>
      </c>
      <c r="E183" s="73">
        <f t="shared" si="86"/>
        <v>0.2640449438202247</v>
      </c>
      <c r="F183" s="73">
        <f t="shared" si="65"/>
        <v>3.8440449438202249</v>
      </c>
      <c r="G183" s="73">
        <f t="shared" si="87"/>
        <v>2.3715870786516855</v>
      </c>
      <c r="H183" s="101">
        <f t="shared" si="88"/>
        <v>0.46112359550561799</v>
      </c>
      <c r="I183" s="102">
        <f t="shared" si="89"/>
        <v>0.1404494382022472</v>
      </c>
      <c r="J183" s="101">
        <f t="shared" si="66"/>
        <v>2.9731601123595506</v>
      </c>
      <c r="K183" s="71">
        <f t="shared" si="67"/>
        <v>0.8708848314606743</v>
      </c>
      <c r="L183" s="102">
        <f t="shared" si="90"/>
        <v>1.4606741573033708</v>
      </c>
      <c r="M183" s="74">
        <f t="shared" si="82"/>
        <v>4.2933848314606742</v>
      </c>
      <c r="N183" s="71">
        <f t="shared" si="68"/>
        <v>-0.4493398876404493</v>
      </c>
      <c r="O183" s="103">
        <f>'Input Model'!J$10</f>
        <v>178</v>
      </c>
      <c r="P183" s="77">
        <f t="shared" si="91"/>
        <v>637.24</v>
      </c>
      <c r="Q183" s="104">
        <f>'Input Model'!J$19</f>
        <v>47</v>
      </c>
      <c r="R183" s="77">
        <f t="shared" si="69"/>
        <v>684.24</v>
      </c>
      <c r="S183" s="104">
        <f>'Input Model'!J$36</f>
        <v>422.14249999999998</v>
      </c>
      <c r="T183" s="104">
        <f>'Input Model'!J$44</f>
        <v>82.08</v>
      </c>
      <c r="U183" s="105">
        <f>'Input Model'!J$55</f>
        <v>25</v>
      </c>
      <c r="V183" s="104">
        <f t="shared" si="70"/>
        <v>529.22249999999997</v>
      </c>
      <c r="W183" s="79">
        <f t="shared" si="71"/>
        <v>155.01750000000004</v>
      </c>
      <c r="X183" s="105">
        <f>'Input Model'!J$64</f>
        <v>260</v>
      </c>
      <c r="Y183" s="77">
        <f t="shared" si="83"/>
        <v>764.22249999999997</v>
      </c>
      <c r="Z183" s="79">
        <f t="shared" si="84"/>
        <v>-79.982499999999959</v>
      </c>
      <c r="AA183" s="103">
        <f>'Input Model'!J$4</f>
        <v>750</v>
      </c>
      <c r="AB183" s="320">
        <f t="shared" si="72"/>
        <v>477930</v>
      </c>
      <c r="AC183" s="104">
        <f t="shared" si="73"/>
        <v>35250</v>
      </c>
      <c r="AD183" s="81">
        <f t="shared" si="74"/>
        <v>513180</v>
      </c>
      <c r="AE183" s="104">
        <f t="shared" si="75"/>
        <v>316606.875</v>
      </c>
      <c r="AF183" s="104">
        <f t="shared" si="76"/>
        <v>61560</v>
      </c>
      <c r="AG183" s="105">
        <f t="shared" si="77"/>
        <v>18750</v>
      </c>
      <c r="AH183" s="104">
        <f t="shared" si="78"/>
        <v>396916.875</v>
      </c>
      <c r="AI183" s="79">
        <f t="shared" si="79"/>
        <v>116263.125</v>
      </c>
      <c r="AJ183" s="106">
        <f t="shared" si="80"/>
        <v>195000</v>
      </c>
      <c r="AK183" s="141">
        <f t="shared" si="85"/>
        <v>573166.875</v>
      </c>
      <c r="AL183" s="155">
        <f t="shared" si="81"/>
        <v>-59986.875</v>
      </c>
      <c r="AM183" s="46">
        <v>10</v>
      </c>
      <c r="AO183" s="144"/>
      <c r="AP183" s="144"/>
      <c r="AQ183" s="144"/>
      <c r="AR183" s="144"/>
    </row>
    <row r="184" spans="1:44" s="108" customFormat="1" x14ac:dyDescent="0.25">
      <c r="A184" s="64" t="s">
        <v>4</v>
      </c>
      <c r="B184" s="65" t="s">
        <v>15</v>
      </c>
      <c r="C184" s="138">
        <v>3.78</v>
      </c>
      <c r="D184" s="72">
        <f t="shared" si="64"/>
        <v>3.78</v>
      </c>
      <c r="E184" s="73">
        <f t="shared" si="86"/>
        <v>0.2640449438202247</v>
      </c>
      <c r="F184" s="73">
        <f t="shared" si="65"/>
        <v>4.0440449438202242</v>
      </c>
      <c r="G184" s="73">
        <f t="shared" si="87"/>
        <v>2.3715870786516855</v>
      </c>
      <c r="H184" s="101">
        <f t="shared" si="88"/>
        <v>0.46112359550561799</v>
      </c>
      <c r="I184" s="102">
        <f t="shared" si="89"/>
        <v>0.1404494382022472</v>
      </c>
      <c r="J184" s="101">
        <f t="shared" si="66"/>
        <v>2.9731601123595506</v>
      </c>
      <c r="K184" s="71">
        <f t="shared" si="67"/>
        <v>1.0708848314606736</v>
      </c>
      <c r="L184" s="102">
        <f t="shared" si="90"/>
        <v>1.4606741573033708</v>
      </c>
      <c r="M184" s="74">
        <f t="shared" si="82"/>
        <v>4.2933848314606742</v>
      </c>
      <c r="N184" s="71">
        <f t="shared" si="68"/>
        <v>-0.24933988764045001</v>
      </c>
      <c r="O184" s="103">
        <f>'Input Model'!J$10</f>
        <v>178</v>
      </c>
      <c r="P184" s="77">
        <f t="shared" si="91"/>
        <v>672.83999999999992</v>
      </c>
      <c r="Q184" s="104">
        <f>'Input Model'!J$19</f>
        <v>47</v>
      </c>
      <c r="R184" s="77">
        <f t="shared" si="69"/>
        <v>719.83999999999992</v>
      </c>
      <c r="S184" s="104">
        <f>'Input Model'!J$36</f>
        <v>422.14249999999998</v>
      </c>
      <c r="T184" s="104">
        <f>'Input Model'!J$44</f>
        <v>82.08</v>
      </c>
      <c r="U184" s="105">
        <f>'Input Model'!J$55</f>
        <v>25</v>
      </c>
      <c r="V184" s="104">
        <f t="shared" si="70"/>
        <v>529.22249999999997</v>
      </c>
      <c r="W184" s="79">
        <f t="shared" si="71"/>
        <v>190.61749999999995</v>
      </c>
      <c r="X184" s="105">
        <f>'Input Model'!J$64</f>
        <v>260</v>
      </c>
      <c r="Y184" s="77">
        <f t="shared" si="83"/>
        <v>764.22249999999997</v>
      </c>
      <c r="Z184" s="79">
        <f t="shared" si="84"/>
        <v>-44.38250000000005</v>
      </c>
      <c r="AA184" s="103">
        <f>'Input Model'!J$4</f>
        <v>750</v>
      </c>
      <c r="AB184" s="320">
        <f t="shared" si="72"/>
        <v>504629.99999999994</v>
      </c>
      <c r="AC184" s="104">
        <f t="shared" si="73"/>
        <v>35250</v>
      </c>
      <c r="AD184" s="81">
        <f t="shared" si="74"/>
        <v>539880</v>
      </c>
      <c r="AE184" s="104">
        <f t="shared" si="75"/>
        <v>316606.875</v>
      </c>
      <c r="AF184" s="104">
        <f t="shared" si="76"/>
        <v>61560</v>
      </c>
      <c r="AG184" s="105">
        <f t="shared" si="77"/>
        <v>18750</v>
      </c>
      <c r="AH184" s="104">
        <f t="shared" si="78"/>
        <v>396916.875</v>
      </c>
      <c r="AI184" s="79">
        <f t="shared" si="79"/>
        <v>142963.125</v>
      </c>
      <c r="AJ184" s="106">
        <f t="shared" si="80"/>
        <v>195000</v>
      </c>
      <c r="AK184" s="141">
        <f t="shared" si="85"/>
        <v>573166.875</v>
      </c>
      <c r="AL184" s="155">
        <f t="shared" si="81"/>
        <v>-33286.875</v>
      </c>
      <c r="AM184" s="46">
        <v>11</v>
      </c>
      <c r="AO184" s="144"/>
      <c r="AP184" s="144"/>
      <c r="AQ184" s="144"/>
      <c r="AR184" s="144"/>
    </row>
    <row r="185" spans="1:44" s="108" customFormat="1" x14ac:dyDescent="0.25">
      <c r="A185" s="64" t="s">
        <v>4</v>
      </c>
      <c r="B185" s="130" t="s">
        <v>161</v>
      </c>
      <c r="C185" s="140">
        <v>3.67</v>
      </c>
      <c r="D185" s="86">
        <f t="shared" si="64"/>
        <v>3.67</v>
      </c>
      <c r="E185" s="87">
        <f t="shared" si="86"/>
        <v>0.2640449438202247</v>
      </c>
      <c r="F185" s="87">
        <f t="shared" si="65"/>
        <v>3.9340449438202247</v>
      </c>
      <c r="G185" s="87">
        <f t="shared" si="87"/>
        <v>2.3715870786516855</v>
      </c>
      <c r="H185" s="124">
        <f t="shared" si="88"/>
        <v>0.46112359550561799</v>
      </c>
      <c r="I185" s="113">
        <f t="shared" si="89"/>
        <v>0.1404494382022472</v>
      </c>
      <c r="J185" s="113">
        <f t="shared" si="66"/>
        <v>2.9731601123595506</v>
      </c>
      <c r="K185" s="85">
        <f t="shared" si="67"/>
        <v>0.96088483146067416</v>
      </c>
      <c r="L185" s="112">
        <f t="shared" si="90"/>
        <v>1.4606741573033708</v>
      </c>
      <c r="M185" s="88">
        <f t="shared" si="82"/>
        <v>4.2933848314606742</v>
      </c>
      <c r="N185" s="85">
        <f t="shared" si="68"/>
        <v>-0.35933988764044944</v>
      </c>
      <c r="O185" s="110">
        <f>'Input Model'!J$10</f>
        <v>178</v>
      </c>
      <c r="P185" s="92">
        <f t="shared" si="91"/>
        <v>653.26</v>
      </c>
      <c r="Q185" s="109">
        <f>'Input Model'!J$19</f>
        <v>47</v>
      </c>
      <c r="R185" s="92">
        <f t="shared" si="69"/>
        <v>700.26</v>
      </c>
      <c r="S185" s="109">
        <f>'Input Model'!J$36</f>
        <v>422.14249999999998</v>
      </c>
      <c r="T185" s="109">
        <f>'Input Model'!J$44</f>
        <v>82.08</v>
      </c>
      <c r="U185" s="119">
        <f>'Input Model'!J$55</f>
        <v>25</v>
      </c>
      <c r="V185" s="109">
        <f t="shared" si="70"/>
        <v>529.22249999999997</v>
      </c>
      <c r="W185" s="94">
        <f t="shared" si="71"/>
        <v>171.03750000000002</v>
      </c>
      <c r="X185" s="119">
        <f>'Input Model'!J$64</f>
        <v>260</v>
      </c>
      <c r="Y185" s="92">
        <f t="shared" si="83"/>
        <v>764.22249999999997</v>
      </c>
      <c r="Z185" s="94">
        <f t="shared" si="84"/>
        <v>-63.962499999999977</v>
      </c>
      <c r="AA185" s="110">
        <f>'Input Model'!J$4</f>
        <v>750</v>
      </c>
      <c r="AB185" s="321">
        <f t="shared" si="72"/>
        <v>489945</v>
      </c>
      <c r="AC185" s="109">
        <f t="shared" si="73"/>
        <v>35250</v>
      </c>
      <c r="AD185" s="96">
        <f t="shared" si="74"/>
        <v>525195</v>
      </c>
      <c r="AE185" s="109">
        <f t="shared" si="75"/>
        <v>316606.875</v>
      </c>
      <c r="AF185" s="109">
        <f t="shared" si="76"/>
        <v>61560</v>
      </c>
      <c r="AG185" s="119">
        <f t="shared" si="77"/>
        <v>18750</v>
      </c>
      <c r="AH185" s="109">
        <f t="shared" si="78"/>
        <v>396916.875</v>
      </c>
      <c r="AI185" s="94">
        <f t="shared" si="79"/>
        <v>128278.125</v>
      </c>
      <c r="AJ185" s="120">
        <f t="shared" si="80"/>
        <v>195000</v>
      </c>
      <c r="AK185" s="412">
        <f t="shared" si="85"/>
        <v>573166.875</v>
      </c>
      <c r="AL185" s="100">
        <f t="shared" si="81"/>
        <v>-47971.875</v>
      </c>
      <c r="AM185" s="46">
        <v>12</v>
      </c>
      <c r="AO185" s="144"/>
      <c r="AP185" s="144"/>
      <c r="AQ185" s="144"/>
      <c r="AR185" s="144"/>
    </row>
    <row r="186" spans="1:44" s="108" customFormat="1" x14ac:dyDescent="0.25">
      <c r="A186" s="118">
        <v>2015</v>
      </c>
      <c r="B186" s="145" t="s">
        <v>121</v>
      </c>
      <c r="C186" s="417">
        <v>3.57</v>
      </c>
      <c r="D186" s="193">
        <f t="shared" si="64"/>
        <v>3.57</v>
      </c>
      <c r="E186" s="73">
        <f t="shared" si="86"/>
        <v>0.171875</v>
      </c>
      <c r="F186" s="73">
        <f t="shared" si="65"/>
        <v>3.7418749999999998</v>
      </c>
      <c r="G186" s="73">
        <f t="shared" si="87"/>
        <v>2.2421875</v>
      </c>
      <c r="H186" s="125">
        <f t="shared" si="88"/>
        <v>0.43312499999999998</v>
      </c>
      <c r="I186" s="101">
        <f t="shared" si="89"/>
        <v>0.13020833333333334</v>
      </c>
      <c r="J186" s="101">
        <f t="shared" si="66"/>
        <v>2.8055208333333335</v>
      </c>
      <c r="K186" s="126">
        <f t="shared" si="67"/>
        <v>0.93635416666666638</v>
      </c>
      <c r="L186" s="101">
        <f t="shared" si="90"/>
        <v>1.28125</v>
      </c>
      <c r="M186" s="74">
        <f t="shared" si="82"/>
        <v>3.9565625</v>
      </c>
      <c r="N186" s="71">
        <f t="shared" si="68"/>
        <v>-0.21468750000000014</v>
      </c>
      <c r="O186" s="154">
        <f>'Input Model'!I$10</f>
        <v>192</v>
      </c>
      <c r="P186" s="77">
        <f t="shared" si="91"/>
        <v>685.43999999999994</v>
      </c>
      <c r="Q186" s="104">
        <f>'Input Model'!I$19</f>
        <v>33</v>
      </c>
      <c r="R186" s="77">
        <f t="shared" si="69"/>
        <v>718.43999999999994</v>
      </c>
      <c r="S186" s="104">
        <f>'Input Model'!I$36</f>
        <v>430.5</v>
      </c>
      <c r="T186" s="104">
        <f>'Input Model'!I$44</f>
        <v>83.16</v>
      </c>
      <c r="U186" s="105">
        <f>'Input Model'!I$55</f>
        <v>25</v>
      </c>
      <c r="V186" s="104">
        <f t="shared" si="70"/>
        <v>538.66</v>
      </c>
      <c r="W186" s="79">
        <f t="shared" si="71"/>
        <v>179.77999999999997</v>
      </c>
      <c r="X186" s="105">
        <f>'Input Model'!I$64</f>
        <v>246</v>
      </c>
      <c r="Y186" s="77">
        <f t="shared" si="83"/>
        <v>759.66</v>
      </c>
      <c r="Z186" s="79">
        <f t="shared" si="84"/>
        <v>-41.220000000000027</v>
      </c>
      <c r="AA186" s="154">
        <f>'Input Model'!I$4</f>
        <v>750</v>
      </c>
      <c r="AB186" s="320">
        <f t="shared" si="72"/>
        <v>514079.99999999994</v>
      </c>
      <c r="AC186" s="104">
        <f t="shared" si="73"/>
        <v>24750</v>
      </c>
      <c r="AD186" s="81">
        <f t="shared" si="74"/>
        <v>538830</v>
      </c>
      <c r="AE186" s="104">
        <f t="shared" si="75"/>
        <v>322875</v>
      </c>
      <c r="AF186" s="104">
        <f t="shared" si="76"/>
        <v>62370</v>
      </c>
      <c r="AG186" s="105">
        <f t="shared" si="77"/>
        <v>18750</v>
      </c>
      <c r="AH186" s="104">
        <f t="shared" si="78"/>
        <v>403995</v>
      </c>
      <c r="AI186" s="79">
        <f t="shared" si="79"/>
        <v>134835</v>
      </c>
      <c r="AJ186" s="106">
        <f t="shared" si="80"/>
        <v>184500</v>
      </c>
      <c r="AK186" s="141">
        <f t="shared" si="85"/>
        <v>569745</v>
      </c>
      <c r="AL186" s="155">
        <f t="shared" si="81"/>
        <v>-30915</v>
      </c>
      <c r="AM186" s="46">
        <v>1</v>
      </c>
      <c r="AO186" s="144"/>
      <c r="AP186" s="144"/>
      <c r="AQ186" s="144"/>
      <c r="AR186" s="144"/>
    </row>
    <row r="187" spans="1:44" x14ac:dyDescent="0.25">
      <c r="A187" s="64" t="s">
        <v>4</v>
      </c>
      <c r="B187" s="111" t="s">
        <v>17</v>
      </c>
      <c r="C187" s="138">
        <v>3.58</v>
      </c>
      <c r="D187" s="72">
        <f t="shared" si="64"/>
        <v>3.58</v>
      </c>
      <c r="E187" s="73">
        <f t="shared" si="86"/>
        <v>0.171875</v>
      </c>
      <c r="F187" s="73">
        <f t="shared" si="65"/>
        <v>3.7518750000000001</v>
      </c>
      <c r="G187" s="73">
        <f t="shared" si="87"/>
        <v>2.2421875</v>
      </c>
      <c r="H187" s="125">
        <f t="shared" si="88"/>
        <v>0.43312499999999998</v>
      </c>
      <c r="I187" s="101">
        <f t="shared" si="89"/>
        <v>0.13020833333333334</v>
      </c>
      <c r="J187" s="101">
        <f t="shared" si="66"/>
        <v>2.8055208333333335</v>
      </c>
      <c r="K187" s="126">
        <f t="shared" si="67"/>
        <v>0.94635416666666661</v>
      </c>
      <c r="L187" s="101">
        <f t="shared" si="90"/>
        <v>1.28125</v>
      </c>
      <c r="M187" s="74">
        <f t="shared" si="82"/>
        <v>3.9565625</v>
      </c>
      <c r="N187" s="71">
        <f t="shared" si="68"/>
        <v>-0.20468749999999991</v>
      </c>
      <c r="O187" s="103">
        <f>'Input Model'!I$10</f>
        <v>192</v>
      </c>
      <c r="P187" s="77">
        <f t="shared" si="91"/>
        <v>687.36</v>
      </c>
      <c r="Q187" s="104">
        <f>'Input Model'!I$19</f>
        <v>33</v>
      </c>
      <c r="R187" s="77">
        <f t="shared" si="69"/>
        <v>720.36</v>
      </c>
      <c r="S187" s="104">
        <f>'Input Model'!I$36</f>
        <v>430.5</v>
      </c>
      <c r="T187" s="104">
        <f>'Input Model'!I$44</f>
        <v>83.16</v>
      </c>
      <c r="U187" s="105">
        <f>'Input Model'!I$55</f>
        <v>25</v>
      </c>
      <c r="V187" s="104">
        <f t="shared" si="70"/>
        <v>538.66</v>
      </c>
      <c r="W187" s="79">
        <f t="shared" si="71"/>
        <v>181.70000000000005</v>
      </c>
      <c r="X187" s="105">
        <f>'Input Model'!I$64</f>
        <v>246</v>
      </c>
      <c r="Y187" s="77">
        <f t="shared" si="83"/>
        <v>759.66</v>
      </c>
      <c r="Z187" s="79">
        <f t="shared" si="84"/>
        <v>-39.299999999999955</v>
      </c>
      <c r="AA187" s="103">
        <f>'Input Model'!I$4</f>
        <v>750</v>
      </c>
      <c r="AB187" s="320">
        <f t="shared" si="72"/>
        <v>515520</v>
      </c>
      <c r="AC187" s="104">
        <f t="shared" si="73"/>
        <v>24750</v>
      </c>
      <c r="AD187" s="81">
        <f t="shared" si="74"/>
        <v>540270</v>
      </c>
      <c r="AE187" s="104">
        <f t="shared" si="75"/>
        <v>322875</v>
      </c>
      <c r="AF187" s="104">
        <f t="shared" si="76"/>
        <v>62370</v>
      </c>
      <c r="AG187" s="105">
        <f t="shared" si="77"/>
        <v>18750</v>
      </c>
      <c r="AH187" s="104">
        <f t="shared" si="78"/>
        <v>403995</v>
      </c>
      <c r="AI187" s="79">
        <f t="shared" si="79"/>
        <v>136275</v>
      </c>
      <c r="AJ187" s="106">
        <f t="shared" si="80"/>
        <v>184500</v>
      </c>
      <c r="AK187" s="141">
        <f t="shared" si="85"/>
        <v>569745</v>
      </c>
      <c r="AL187" s="155">
        <f t="shared" si="81"/>
        <v>-29475</v>
      </c>
      <c r="AM187" s="46">
        <v>2</v>
      </c>
    </row>
    <row r="188" spans="1:44" x14ac:dyDescent="0.25">
      <c r="A188" s="64" t="s">
        <v>4</v>
      </c>
      <c r="B188" s="111" t="s">
        <v>18</v>
      </c>
      <c r="C188" s="138">
        <v>3.53</v>
      </c>
      <c r="D188" s="72">
        <f t="shared" si="64"/>
        <v>3.53</v>
      </c>
      <c r="E188" s="73">
        <f t="shared" si="86"/>
        <v>0.171875</v>
      </c>
      <c r="F188" s="73">
        <f t="shared" si="65"/>
        <v>3.7018749999999998</v>
      </c>
      <c r="G188" s="73">
        <f t="shared" si="87"/>
        <v>2.2421875</v>
      </c>
      <c r="H188" s="125">
        <f t="shared" si="88"/>
        <v>0.43312499999999998</v>
      </c>
      <c r="I188" s="101">
        <f t="shared" si="89"/>
        <v>0.13020833333333334</v>
      </c>
      <c r="J188" s="101">
        <f t="shared" si="66"/>
        <v>2.8055208333333335</v>
      </c>
      <c r="K188" s="126">
        <f t="shared" si="67"/>
        <v>0.89635416666666634</v>
      </c>
      <c r="L188" s="101">
        <f t="shared" si="90"/>
        <v>1.28125</v>
      </c>
      <c r="M188" s="74">
        <f t="shared" si="82"/>
        <v>3.9565625</v>
      </c>
      <c r="N188" s="71">
        <f t="shared" si="68"/>
        <v>-0.25468750000000018</v>
      </c>
      <c r="O188" s="103">
        <f>'Input Model'!I$10</f>
        <v>192</v>
      </c>
      <c r="P188" s="77">
        <f t="shared" si="91"/>
        <v>677.76</v>
      </c>
      <c r="Q188" s="104">
        <f>'Input Model'!I$19</f>
        <v>33</v>
      </c>
      <c r="R188" s="77">
        <f t="shared" si="69"/>
        <v>710.76</v>
      </c>
      <c r="S188" s="104">
        <f>'Input Model'!I$36</f>
        <v>430.5</v>
      </c>
      <c r="T188" s="104">
        <f>'Input Model'!I$44</f>
        <v>83.16</v>
      </c>
      <c r="U188" s="105">
        <f>'Input Model'!I$55</f>
        <v>25</v>
      </c>
      <c r="V188" s="104">
        <f t="shared" si="70"/>
        <v>538.66</v>
      </c>
      <c r="W188" s="79">
        <f t="shared" si="71"/>
        <v>172.10000000000002</v>
      </c>
      <c r="X188" s="105">
        <f>'Input Model'!I$64</f>
        <v>246</v>
      </c>
      <c r="Y188" s="77">
        <f t="shared" si="83"/>
        <v>759.66</v>
      </c>
      <c r="Z188" s="79">
        <f t="shared" si="84"/>
        <v>-48.899999999999977</v>
      </c>
      <c r="AA188" s="103">
        <f>'Input Model'!I$4</f>
        <v>750</v>
      </c>
      <c r="AB188" s="320">
        <f t="shared" si="72"/>
        <v>508320</v>
      </c>
      <c r="AC188" s="104">
        <f t="shared" si="73"/>
        <v>24750</v>
      </c>
      <c r="AD188" s="81">
        <f t="shared" si="74"/>
        <v>533070</v>
      </c>
      <c r="AE188" s="104">
        <f t="shared" si="75"/>
        <v>322875</v>
      </c>
      <c r="AF188" s="104">
        <f t="shared" si="76"/>
        <v>62370</v>
      </c>
      <c r="AG188" s="105">
        <f t="shared" si="77"/>
        <v>18750</v>
      </c>
      <c r="AH188" s="104">
        <f t="shared" si="78"/>
        <v>403995</v>
      </c>
      <c r="AI188" s="79">
        <f t="shared" si="79"/>
        <v>129075</v>
      </c>
      <c r="AJ188" s="106">
        <f t="shared" si="80"/>
        <v>184500</v>
      </c>
      <c r="AK188" s="141">
        <f t="shared" si="85"/>
        <v>569745</v>
      </c>
      <c r="AL188" s="155">
        <f t="shared" si="81"/>
        <v>-36675</v>
      </c>
      <c r="AM188" s="46">
        <v>3</v>
      </c>
    </row>
    <row r="189" spans="1:44" x14ac:dyDescent="0.25">
      <c r="A189" s="64" t="s">
        <v>4</v>
      </c>
      <c r="B189" s="111" t="s">
        <v>19</v>
      </c>
      <c r="C189" s="138">
        <v>3.53</v>
      </c>
      <c r="D189" s="72">
        <f t="shared" si="64"/>
        <v>3.53</v>
      </c>
      <c r="E189" s="73">
        <f t="shared" si="86"/>
        <v>0.171875</v>
      </c>
      <c r="F189" s="73">
        <f t="shared" si="65"/>
        <v>3.7018749999999998</v>
      </c>
      <c r="G189" s="73">
        <f t="shared" si="87"/>
        <v>2.2421875</v>
      </c>
      <c r="H189" s="125">
        <f t="shared" si="88"/>
        <v>0.43312499999999998</v>
      </c>
      <c r="I189" s="101">
        <f t="shared" si="89"/>
        <v>0.13020833333333334</v>
      </c>
      <c r="J189" s="101">
        <f t="shared" si="66"/>
        <v>2.8055208333333335</v>
      </c>
      <c r="K189" s="126">
        <f t="shared" si="67"/>
        <v>0.89635416666666634</v>
      </c>
      <c r="L189" s="101">
        <f t="shared" si="90"/>
        <v>1.28125</v>
      </c>
      <c r="M189" s="74">
        <f t="shared" si="82"/>
        <v>3.9565625</v>
      </c>
      <c r="N189" s="71">
        <f t="shared" si="68"/>
        <v>-0.25468750000000018</v>
      </c>
      <c r="O189" s="103">
        <f>'Input Model'!I$10</f>
        <v>192</v>
      </c>
      <c r="P189" s="77">
        <f t="shared" si="91"/>
        <v>677.76</v>
      </c>
      <c r="Q189" s="104">
        <f>'Input Model'!I$19</f>
        <v>33</v>
      </c>
      <c r="R189" s="77">
        <f t="shared" si="69"/>
        <v>710.76</v>
      </c>
      <c r="S189" s="104">
        <f>'Input Model'!I$36</f>
        <v>430.5</v>
      </c>
      <c r="T189" s="104">
        <f>'Input Model'!I$44</f>
        <v>83.16</v>
      </c>
      <c r="U189" s="105">
        <f>'Input Model'!I$55</f>
        <v>25</v>
      </c>
      <c r="V189" s="104">
        <f t="shared" si="70"/>
        <v>538.66</v>
      </c>
      <c r="W189" s="79">
        <f t="shared" si="71"/>
        <v>172.10000000000002</v>
      </c>
      <c r="X189" s="105">
        <f>'Input Model'!I$64</f>
        <v>246</v>
      </c>
      <c r="Y189" s="77">
        <f t="shared" si="83"/>
        <v>759.66</v>
      </c>
      <c r="Z189" s="79">
        <f t="shared" si="84"/>
        <v>-48.899999999999977</v>
      </c>
      <c r="AA189" s="103">
        <f>'Input Model'!I$4</f>
        <v>750</v>
      </c>
      <c r="AB189" s="320">
        <f t="shared" si="72"/>
        <v>508320</v>
      </c>
      <c r="AC189" s="104">
        <f t="shared" si="73"/>
        <v>24750</v>
      </c>
      <c r="AD189" s="81">
        <f t="shared" si="74"/>
        <v>533070</v>
      </c>
      <c r="AE189" s="104">
        <f t="shared" si="75"/>
        <v>322875</v>
      </c>
      <c r="AF189" s="104">
        <f t="shared" si="76"/>
        <v>62370</v>
      </c>
      <c r="AG189" s="105">
        <f t="shared" si="77"/>
        <v>18750</v>
      </c>
      <c r="AH189" s="104">
        <f t="shared" si="78"/>
        <v>403995</v>
      </c>
      <c r="AI189" s="79">
        <f t="shared" si="79"/>
        <v>129075</v>
      </c>
      <c r="AJ189" s="106">
        <f t="shared" si="80"/>
        <v>184500</v>
      </c>
      <c r="AK189" s="141">
        <f t="shared" si="85"/>
        <v>569745</v>
      </c>
      <c r="AL189" s="155">
        <f t="shared" si="81"/>
        <v>-36675</v>
      </c>
      <c r="AM189" s="46">
        <v>4</v>
      </c>
    </row>
    <row r="190" spans="1:44" x14ac:dyDescent="0.25">
      <c r="A190" s="64" t="s">
        <v>4</v>
      </c>
      <c r="B190" s="145" t="s">
        <v>162</v>
      </c>
      <c r="C190" s="138">
        <v>3.55</v>
      </c>
      <c r="D190" s="72">
        <f t="shared" si="64"/>
        <v>3.55</v>
      </c>
      <c r="E190" s="73">
        <f t="shared" si="86"/>
        <v>0.171875</v>
      </c>
      <c r="F190" s="73">
        <f t="shared" si="65"/>
        <v>3.7218749999999998</v>
      </c>
      <c r="G190" s="73">
        <f t="shared" si="87"/>
        <v>2.2421875</v>
      </c>
      <c r="H190" s="125">
        <f t="shared" si="88"/>
        <v>0.43312499999999998</v>
      </c>
      <c r="I190" s="101">
        <f t="shared" si="89"/>
        <v>0.13020833333333334</v>
      </c>
      <c r="J190" s="101">
        <f t="shared" si="66"/>
        <v>2.8055208333333335</v>
      </c>
      <c r="K190" s="126">
        <f t="shared" si="67"/>
        <v>0.91635416666666636</v>
      </c>
      <c r="L190" s="101">
        <f t="shared" si="90"/>
        <v>1.28125</v>
      </c>
      <c r="M190" s="74">
        <f t="shared" si="82"/>
        <v>3.9565625</v>
      </c>
      <c r="N190" s="71">
        <f t="shared" si="68"/>
        <v>-0.23468750000000016</v>
      </c>
      <c r="O190" s="103">
        <f>'Input Model'!I$10</f>
        <v>192</v>
      </c>
      <c r="P190" s="77">
        <f t="shared" si="91"/>
        <v>681.59999999999991</v>
      </c>
      <c r="Q190" s="104">
        <f>'Input Model'!I$19</f>
        <v>33</v>
      </c>
      <c r="R190" s="77">
        <f t="shared" si="69"/>
        <v>714.59999999999991</v>
      </c>
      <c r="S190" s="104">
        <f>'Input Model'!I$36</f>
        <v>430.5</v>
      </c>
      <c r="T190" s="104">
        <f>'Input Model'!I$44</f>
        <v>83.16</v>
      </c>
      <c r="U190" s="105">
        <f>'Input Model'!I$55</f>
        <v>25</v>
      </c>
      <c r="V190" s="104">
        <f t="shared" si="70"/>
        <v>538.66</v>
      </c>
      <c r="W190" s="79">
        <f t="shared" si="71"/>
        <v>175.93999999999994</v>
      </c>
      <c r="X190" s="105">
        <f>'Input Model'!I$64</f>
        <v>246</v>
      </c>
      <c r="Y190" s="77">
        <f t="shared" si="83"/>
        <v>759.66</v>
      </c>
      <c r="Z190" s="79">
        <f t="shared" si="84"/>
        <v>-45.060000000000059</v>
      </c>
      <c r="AA190" s="103">
        <f>'Input Model'!I$4</f>
        <v>750</v>
      </c>
      <c r="AB190" s="320">
        <f t="shared" si="72"/>
        <v>511199.99999999994</v>
      </c>
      <c r="AC190" s="104">
        <f t="shared" si="73"/>
        <v>24750</v>
      </c>
      <c r="AD190" s="81">
        <f t="shared" si="74"/>
        <v>535950</v>
      </c>
      <c r="AE190" s="104">
        <f t="shared" si="75"/>
        <v>322875</v>
      </c>
      <c r="AF190" s="104">
        <f t="shared" si="76"/>
        <v>62370</v>
      </c>
      <c r="AG190" s="105">
        <f t="shared" si="77"/>
        <v>18750</v>
      </c>
      <c r="AH190" s="104">
        <f t="shared" si="78"/>
        <v>403995</v>
      </c>
      <c r="AI190" s="79">
        <f t="shared" si="79"/>
        <v>131955</v>
      </c>
      <c r="AJ190" s="106">
        <f t="shared" si="80"/>
        <v>184500</v>
      </c>
      <c r="AK190" s="141">
        <f t="shared" si="85"/>
        <v>569745</v>
      </c>
      <c r="AL190" s="155">
        <f t="shared" si="81"/>
        <v>-33795</v>
      </c>
      <c r="AM190" s="46">
        <v>5</v>
      </c>
    </row>
    <row r="191" spans="1:44" x14ac:dyDescent="0.25">
      <c r="A191" s="64" t="s">
        <v>4</v>
      </c>
      <c r="B191" s="111" t="s">
        <v>20</v>
      </c>
      <c r="C191" s="138">
        <v>3.48</v>
      </c>
      <c r="D191" s="72">
        <f t="shared" si="64"/>
        <v>3.48</v>
      </c>
      <c r="E191" s="73">
        <f t="shared" si="86"/>
        <v>0.171875</v>
      </c>
      <c r="F191" s="73">
        <f t="shared" si="65"/>
        <v>3.651875</v>
      </c>
      <c r="G191" s="73">
        <f t="shared" si="87"/>
        <v>2.2421875</v>
      </c>
      <c r="H191" s="125">
        <f t="shared" si="88"/>
        <v>0.43312499999999998</v>
      </c>
      <c r="I191" s="101">
        <f t="shared" si="89"/>
        <v>0.13020833333333334</v>
      </c>
      <c r="J191" s="101">
        <f t="shared" si="66"/>
        <v>2.8055208333333335</v>
      </c>
      <c r="K191" s="126">
        <f t="shared" si="67"/>
        <v>0.84635416666666652</v>
      </c>
      <c r="L191" s="101">
        <f t="shared" si="90"/>
        <v>1.28125</v>
      </c>
      <c r="M191" s="74">
        <f t="shared" si="82"/>
        <v>3.9565625</v>
      </c>
      <c r="N191" s="71">
        <f t="shared" si="68"/>
        <v>-0.3046875</v>
      </c>
      <c r="O191" s="103">
        <f>'Input Model'!I$10</f>
        <v>192</v>
      </c>
      <c r="P191" s="77">
        <f t="shared" si="91"/>
        <v>668.16</v>
      </c>
      <c r="Q191" s="104">
        <f>'Input Model'!I$19</f>
        <v>33</v>
      </c>
      <c r="R191" s="77">
        <f t="shared" si="69"/>
        <v>701.16</v>
      </c>
      <c r="S191" s="104">
        <f>'Input Model'!I$36</f>
        <v>430.5</v>
      </c>
      <c r="T191" s="104">
        <f>'Input Model'!I$44</f>
        <v>83.16</v>
      </c>
      <c r="U191" s="105">
        <f>'Input Model'!I$55</f>
        <v>25</v>
      </c>
      <c r="V191" s="104">
        <f t="shared" si="70"/>
        <v>538.66</v>
      </c>
      <c r="W191" s="79">
        <f t="shared" si="71"/>
        <v>162.5</v>
      </c>
      <c r="X191" s="105">
        <f>'Input Model'!I$64</f>
        <v>246</v>
      </c>
      <c r="Y191" s="77">
        <f t="shared" si="83"/>
        <v>759.66</v>
      </c>
      <c r="Z191" s="79">
        <f t="shared" si="84"/>
        <v>-58.5</v>
      </c>
      <c r="AA191" s="103">
        <f>'Input Model'!I$4</f>
        <v>750</v>
      </c>
      <c r="AB191" s="320">
        <f t="shared" si="72"/>
        <v>501120</v>
      </c>
      <c r="AC191" s="104">
        <f t="shared" si="73"/>
        <v>24750</v>
      </c>
      <c r="AD191" s="81">
        <f t="shared" si="74"/>
        <v>525870</v>
      </c>
      <c r="AE191" s="104">
        <f t="shared" si="75"/>
        <v>322875</v>
      </c>
      <c r="AF191" s="104">
        <f t="shared" si="76"/>
        <v>62370</v>
      </c>
      <c r="AG191" s="105">
        <f t="shared" si="77"/>
        <v>18750</v>
      </c>
      <c r="AH191" s="104">
        <f t="shared" si="78"/>
        <v>403995</v>
      </c>
      <c r="AI191" s="79">
        <f t="shared" si="79"/>
        <v>121875</v>
      </c>
      <c r="AJ191" s="106">
        <f t="shared" si="80"/>
        <v>184500</v>
      </c>
      <c r="AK191" s="141">
        <f t="shared" si="85"/>
        <v>569745</v>
      </c>
      <c r="AL191" s="155">
        <f t="shared" si="81"/>
        <v>-43875</v>
      </c>
      <c r="AM191" s="46">
        <v>6</v>
      </c>
    </row>
    <row r="192" spans="1:44" x14ac:dyDescent="0.25">
      <c r="A192" s="64" t="s">
        <v>4</v>
      </c>
      <c r="B192" s="111" t="s">
        <v>11</v>
      </c>
      <c r="C192" s="138">
        <v>3.46</v>
      </c>
      <c r="D192" s="72">
        <f t="shared" si="64"/>
        <v>3.46</v>
      </c>
      <c r="E192" s="73">
        <f t="shared" si="86"/>
        <v>0.171875</v>
      </c>
      <c r="F192" s="73">
        <f t="shared" si="65"/>
        <v>3.631875</v>
      </c>
      <c r="G192" s="73">
        <f t="shared" si="87"/>
        <v>2.2421875</v>
      </c>
      <c r="H192" s="125">
        <f t="shared" si="88"/>
        <v>0.43312499999999998</v>
      </c>
      <c r="I192" s="101">
        <f t="shared" si="89"/>
        <v>0.13020833333333334</v>
      </c>
      <c r="J192" s="101">
        <f t="shared" si="66"/>
        <v>2.8055208333333335</v>
      </c>
      <c r="K192" s="126">
        <f t="shared" si="67"/>
        <v>0.8263541666666665</v>
      </c>
      <c r="L192" s="101">
        <f t="shared" si="90"/>
        <v>1.28125</v>
      </c>
      <c r="M192" s="74">
        <f t="shared" si="82"/>
        <v>3.9565625</v>
      </c>
      <c r="N192" s="71">
        <f t="shared" si="68"/>
        <v>-0.32468750000000002</v>
      </c>
      <c r="O192" s="103">
        <f>'Input Model'!I$10</f>
        <v>192</v>
      </c>
      <c r="P192" s="77">
        <f t="shared" si="91"/>
        <v>664.31999999999994</v>
      </c>
      <c r="Q192" s="104">
        <f>'Input Model'!I$19</f>
        <v>33</v>
      </c>
      <c r="R192" s="77">
        <f t="shared" si="69"/>
        <v>697.31999999999994</v>
      </c>
      <c r="S192" s="104">
        <f>'Input Model'!I$36</f>
        <v>430.5</v>
      </c>
      <c r="T192" s="104">
        <f>'Input Model'!I$44</f>
        <v>83.16</v>
      </c>
      <c r="U192" s="105">
        <f>'Input Model'!I$55</f>
        <v>25</v>
      </c>
      <c r="V192" s="104">
        <f t="shared" si="70"/>
        <v>538.66</v>
      </c>
      <c r="W192" s="79">
        <f t="shared" si="71"/>
        <v>158.65999999999997</v>
      </c>
      <c r="X192" s="105">
        <f>'Input Model'!I$64</f>
        <v>246</v>
      </c>
      <c r="Y192" s="77">
        <f t="shared" si="83"/>
        <v>759.66</v>
      </c>
      <c r="Z192" s="79">
        <f t="shared" si="84"/>
        <v>-62.340000000000032</v>
      </c>
      <c r="AA192" s="103">
        <f>'Input Model'!I$4</f>
        <v>750</v>
      </c>
      <c r="AB192" s="320">
        <f t="shared" si="72"/>
        <v>498239.99999999994</v>
      </c>
      <c r="AC192" s="104">
        <f t="shared" si="73"/>
        <v>24750</v>
      </c>
      <c r="AD192" s="81">
        <f t="shared" si="74"/>
        <v>522989.99999999994</v>
      </c>
      <c r="AE192" s="104">
        <f t="shared" si="75"/>
        <v>322875</v>
      </c>
      <c r="AF192" s="104">
        <f t="shared" si="76"/>
        <v>62370</v>
      </c>
      <c r="AG192" s="105">
        <f t="shared" si="77"/>
        <v>18750</v>
      </c>
      <c r="AH192" s="104">
        <f t="shared" si="78"/>
        <v>403995</v>
      </c>
      <c r="AI192" s="79">
        <f t="shared" si="79"/>
        <v>118994.99999999994</v>
      </c>
      <c r="AJ192" s="106">
        <f t="shared" si="80"/>
        <v>184500</v>
      </c>
      <c r="AK192" s="141">
        <f t="shared" si="85"/>
        <v>569745</v>
      </c>
      <c r="AL192" s="155">
        <f t="shared" si="81"/>
        <v>-46755.000000000058</v>
      </c>
      <c r="AM192" s="46">
        <v>7</v>
      </c>
    </row>
    <row r="193" spans="1:44" x14ac:dyDescent="0.25">
      <c r="A193" s="64" t="s">
        <v>4</v>
      </c>
      <c r="B193" s="111" t="s">
        <v>12</v>
      </c>
      <c r="C193" s="138">
        <v>3.52</v>
      </c>
      <c r="D193" s="72">
        <f t="shared" si="64"/>
        <v>3.52</v>
      </c>
      <c r="E193" s="73">
        <f t="shared" si="86"/>
        <v>0.171875</v>
      </c>
      <c r="F193" s="73">
        <f t="shared" si="65"/>
        <v>3.691875</v>
      </c>
      <c r="G193" s="73">
        <f t="shared" si="87"/>
        <v>2.2421875</v>
      </c>
      <c r="H193" s="125">
        <f t="shared" si="88"/>
        <v>0.43312499999999998</v>
      </c>
      <c r="I193" s="101">
        <f t="shared" si="89"/>
        <v>0.13020833333333334</v>
      </c>
      <c r="J193" s="101">
        <f t="shared" si="66"/>
        <v>2.8055208333333335</v>
      </c>
      <c r="K193" s="126">
        <f t="shared" si="67"/>
        <v>0.88635416666666655</v>
      </c>
      <c r="L193" s="101">
        <f t="shared" si="90"/>
        <v>1.28125</v>
      </c>
      <c r="M193" s="74">
        <f t="shared" si="82"/>
        <v>3.9565625</v>
      </c>
      <c r="N193" s="71">
        <f t="shared" si="68"/>
        <v>-0.26468749999999996</v>
      </c>
      <c r="O193" s="103">
        <f>'Input Model'!I$10</f>
        <v>192</v>
      </c>
      <c r="P193" s="77">
        <f t="shared" si="91"/>
        <v>675.84</v>
      </c>
      <c r="Q193" s="104">
        <f>'Input Model'!I$19</f>
        <v>33</v>
      </c>
      <c r="R193" s="77">
        <f t="shared" si="69"/>
        <v>708.84</v>
      </c>
      <c r="S193" s="104">
        <f>'Input Model'!I$36</f>
        <v>430.5</v>
      </c>
      <c r="T193" s="104">
        <f>'Input Model'!I$44</f>
        <v>83.16</v>
      </c>
      <c r="U193" s="105">
        <f>'Input Model'!I$55</f>
        <v>25</v>
      </c>
      <c r="V193" s="104">
        <f t="shared" si="70"/>
        <v>538.66</v>
      </c>
      <c r="W193" s="79">
        <f t="shared" si="71"/>
        <v>170.18000000000006</v>
      </c>
      <c r="X193" s="105">
        <f>'Input Model'!I$64</f>
        <v>246</v>
      </c>
      <c r="Y193" s="77">
        <f t="shared" si="83"/>
        <v>759.66</v>
      </c>
      <c r="Z193" s="79">
        <f t="shared" si="84"/>
        <v>-50.819999999999936</v>
      </c>
      <c r="AA193" s="103">
        <f>'Input Model'!I$4</f>
        <v>750</v>
      </c>
      <c r="AB193" s="320">
        <f t="shared" si="72"/>
        <v>506880</v>
      </c>
      <c r="AC193" s="104">
        <f t="shared" si="73"/>
        <v>24750</v>
      </c>
      <c r="AD193" s="81">
        <f t="shared" si="74"/>
        <v>531630</v>
      </c>
      <c r="AE193" s="104">
        <f t="shared" si="75"/>
        <v>322875</v>
      </c>
      <c r="AF193" s="104">
        <f t="shared" si="76"/>
        <v>62370</v>
      </c>
      <c r="AG193" s="105">
        <f t="shared" si="77"/>
        <v>18750</v>
      </c>
      <c r="AH193" s="104">
        <f t="shared" si="78"/>
        <v>403995</v>
      </c>
      <c r="AI193" s="79">
        <f t="shared" si="79"/>
        <v>127635</v>
      </c>
      <c r="AJ193" s="106">
        <f t="shared" si="80"/>
        <v>184500</v>
      </c>
      <c r="AK193" s="141">
        <f t="shared" si="85"/>
        <v>569745</v>
      </c>
      <c r="AL193" s="155">
        <f t="shared" si="81"/>
        <v>-38115</v>
      </c>
      <c r="AM193" s="46">
        <v>8</v>
      </c>
    </row>
    <row r="194" spans="1:44" x14ac:dyDescent="0.25">
      <c r="A194" s="64" t="s">
        <v>4</v>
      </c>
      <c r="B194" s="111" t="s">
        <v>13</v>
      </c>
      <c r="C194" s="138">
        <v>3.6</v>
      </c>
      <c r="D194" s="72">
        <f t="shared" si="64"/>
        <v>3.6</v>
      </c>
      <c r="E194" s="73">
        <f t="shared" si="86"/>
        <v>0.171875</v>
      </c>
      <c r="F194" s="73">
        <f t="shared" si="65"/>
        <v>3.7718750000000001</v>
      </c>
      <c r="G194" s="73">
        <f t="shared" si="87"/>
        <v>2.2421875</v>
      </c>
      <c r="H194" s="125">
        <f t="shared" si="88"/>
        <v>0.43312499999999998</v>
      </c>
      <c r="I194" s="101">
        <f t="shared" si="89"/>
        <v>0.13020833333333334</v>
      </c>
      <c r="J194" s="101">
        <f t="shared" si="66"/>
        <v>2.8055208333333335</v>
      </c>
      <c r="K194" s="126">
        <f t="shared" si="67"/>
        <v>0.96635416666666663</v>
      </c>
      <c r="L194" s="101">
        <f t="shared" si="90"/>
        <v>1.28125</v>
      </c>
      <c r="M194" s="74">
        <f t="shared" si="82"/>
        <v>3.9565625</v>
      </c>
      <c r="N194" s="71">
        <f t="shared" si="68"/>
        <v>-0.18468749999999989</v>
      </c>
      <c r="O194" s="103">
        <f>'Input Model'!I$10</f>
        <v>192</v>
      </c>
      <c r="P194" s="77">
        <f t="shared" si="91"/>
        <v>691.2</v>
      </c>
      <c r="Q194" s="104">
        <f>'Input Model'!I$19</f>
        <v>33</v>
      </c>
      <c r="R194" s="77">
        <f t="shared" si="69"/>
        <v>724.2</v>
      </c>
      <c r="S194" s="104">
        <f>'Input Model'!I$36</f>
        <v>430.5</v>
      </c>
      <c r="T194" s="104">
        <f>'Input Model'!I$44</f>
        <v>83.16</v>
      </c>
      <c r="U194" s="105">
        <f>'Input Model'!I$55</f>
        <v>25</v>
      </c>
      <c r="V194" s="104">
        <f t="shared" si="70"/>
        <v>538.66</v>
      </c>
      <c r="W194" s="79">
        <f t="shared" si="71"/>
        <v>185.54000000000008</v>
      </c>
      <c r="X194" s="105">
        <f>'Input Model'!I$64</f>
        <v>246</v>
      </c>
      <c r="Y194" s="77">
        <f t="shared" si="83"/>
        <v>759.66</v>
      </c>
      <c r="Z194" s="79">
        <f t="shared" si="84"/>
        <v>-35.459999999999923</v>
      </c>
      <c r="AA194" s="103">
        <f>'Input Model'!I$4</f>
        <v>750</v>
      </c>
      <c r="AB194" s="320">
        <f t="shared" si="72"/>
        <v>518400.00000000006</v>
      </c>
      <c r="AC194" s="104">
        <f t="shared" si="73"/>
        <v>24750</v>
      </c>
      <c r="AD194" s="81">
        <f t="shared" si="74"/>
        <v>543150</v>
      </c>
      <c r="AE194" s="104">
        <f t="shared" si="75"/>
        <v>322875</v>
      </c>
      <c r="AF194" s="104">
        <f t="shared" si="76"/>
        <v>62370</v>
      </c>
      <c r="AG194" s="105">
        <f t="shared" si="77"/>
        <v>18750</v>
      </c>
      <c r="AH194" s="104">
        <f t="shared" si="78"/>
        <v>403995</v>
      </c>
      <c r="AI194" s="79">
        <f t="shared" si="79"/>
        <v>139155</v>
      </c>
      <c r="AJ194" s="106">
        <f t="shared" si="80"/>
        <v>184500</v>
      </c>
      <c r="AK194" s="141">
        <f t="shared" si="85"/>
        <v>569745</v>
      </c>
      <c r="AL194" s="155">
        <f t="shared" si="81"/>
        <v>-26595</v>
      </c>
      <c r="AM194" s="46">
        <v>9</v>
      </c>
    </row>
    <row r="195" spans="1:44" x14ac:dyDescent="0.25">
      <c r="A195" s="64" t="s">
        <v>4</v>
      </c>
      <c r="B195" s="111" t="s">
        <v>14</v>
      </c>
      <c r="C195" s="138">
        <v>3.75</v>
      </c>
      <c r="D195" s="72">
        <f t="shared" si="64"/>
        <v>3.75</v>
      </c>
      <c r="E195" s="73">
        <f t="shared" si="86"/>
        <v>0.171875</v>
      </c>
      <c r="F195" s="73">
        <f t="shared" si="65"/>
        <v>3.921875</v>
      </c>
      <c r="G195" s="73">
        <f t="shared" si="87"/>
        <v>2.2421875</v>
      </c>
      <c r="H195" s="125">
        <f t="shared" si="88"/>
        <v>0.43312499999999998</v>
      </c>
      <c r="I195" s="101">
        <f t="shared" si="89"/>
        <v>0.13020833333333334</v>
      </c>
      <c r="J195" s="101">
        <f t="shared" si="66"/>
        <v>2.8055208333333335</v>
      </c>
      <c r="K195" s="126">
        <f t="shared" si="67"/>
        <v>1.1163541666666665</v>
      </c>
      <c r="L195" s="101">
        <f t="shared" si="90"/>
        <v>1.28125</v>
      </c>
      <c r="M195" s="74">
        <f t="shared" si="82"/>
        <v>3.9565625</v>
      </c>
      <c r="N195" s="71">
        <f t="shared" si="68"/>
        <v>-3.4687499999999982E-2</v>
      </c>
      <c r="O195" s="103">
        <f>'Input Model'!I$10</f>
        <v>192</v>
      </c>
      <c r="P195" s="77">
        <f t="shared" si="91"/>
        <v>720</v>
      </c>
      <c r="Q195" s="104">
        <f>'Input Model'!I$19</f>
        <v>33</v>
      </c>
      <c r="R195" s="77">
        <f t="shared" si="69"/>
        <v>753</v>
      </c>
      <c r="S195" s="104">
        <f>'Input Model'!I$36</f>
        <v>430.5</v>
      </c>
      <c r="T195" s="104">
        <f>'Input Model'!I$44</f>
        <v>83.16</v>
      </c>
      <c r="U195" s="105">
        <f>'Input Model'!I$55</f>
        <v>25</v>
      </c>
      <c r="V195" s="104">
        <f t="shared" si="70"/>
        <v>538.66</v>
      </c>
      <c r="W195" s="79">
        <f t="shared" si="71"/>
        <v>214.34000000000003</v>
      </c>
      <c r="X195" s="105">
        <f>'Input Model'!I$64</f>
        <v>246</v>
      </c>
      <c r="Y195" s="77">
        <f t="shared" si="83"/>
        <v>759.66</v>
      </c>
      <c r="Z195" s="79">
        <f t="shared" si="84"/>
        <v>-6.6599999999999682</v>
      </c>
      <c r="AA195" s="103">
        <f>'Input Model'!I$4</f>
        <v>750</v>
      </c>
      <c r="AB195" s="320">
        <f t="shared" si="72"/>
        <v>540000</v>
      </c>
      <c r="AC195" s="104">
        <f t="shared" si="73"/>
        <v>24750</v>
      </c>
      <c r="AD195" s="81">
        <f t="shared" si="74"/>
        <v>564750</v>
      </c>
      <c r="AE195" s="104">
        <f t="shared" si="75"/>
        <v>322875</v>
      </c>
      <c r="AF195" s="104">
        <f t="shared" si="76"/>
        <v>62370</v>
      </c>
      <c r="AG195" s="105">
        <f t="shared" si="77"/>
        <v>18750</v>
      </c>
      <c r="AH195" s="104">
        <f t="shared" si="78"/>
        <v>403995</v>
      </c>
      <c r="AI195" s="79">
        <f t="shared" si="79"/>
        <v>160755</v>
      </c>
      <c r="AJ195" s="106">
        <f t="shared" si="80"/>
        <v>184500</v>
      </c>
      <c r="AK195" s="141">
        <f t="shared" si="85"/>
        <v>569745</v>
      </c>
      <c r="AL195" s="155">
        <f t="shared" si="81"/>
        <v>-4995</v>
      </c>
      <c r="AM195" s="46">
        <v>10</v>
      </c>
    </row>
    <row r="196" spans="1:44" x14ac:dyDescent="0.25">
      <c r="A196" s="64" t="s">
        <v>4</v>
      </c>
      <c r="B196" s="111" t="s">
        <v>15</v>
      </c>
      <c r="C196" s="138">
        <v>3.55</v>
      </c>
      <c r="D196" s="72">
        <f t="shared" si="64"/>
        <v>3.55</v>
      </c>
      <c r="E196" s="73">
        <f t="shared" si="86"/>
        <v>0.171875</v>
      </c>
      <c r="F196" s="73">
        <f t="shared" si="65"/>
        <v>3.7218749999999998</v>
      </c>
      <c r="G196" s="73">
        <f t="shared" si="87"/>
        <v>2.2421875</v>
      </c>
      <c r="H196" s="125">
        <f t="shared" si="88"/>
        <v>0.43312499999999998</v>
      </c>
      <c r="I196" s="101">
        <f t="shared" si="89"/>
        <v>0.13020833333333334</v>
      </c>
      <c r="J196" s="101">
        <f t="shared" si="66"/>
        <v>2.8055208333333335</v>
      </c>
      <c r="K196" s="126">
        <f t="shared" si="67"/>
        <v>0.91635416666666636</v>
      </c>
      <c r="L196" s="101">
        <f t="shared" si="90"/>
        <v>1.28125</v>
      </c>
      <c r="M196" s="74">
        <f t="shared" si="82"/>
        <v>3.9565625</v>
      </c>
      <c r="N196" s="71">
        <f t="shared" si="68"/>
        <v>-0.23468750000000016</v>
      </c>
      <c r="O196" s="103">
        <f>'Input Model'!I$10</f>
        <v>192</v>
      </c>
      <c r="P196" s="77">
        <f t="shared" si="91"/>
        <v>681.59999999999991</v>
      </c>
      <c r="Q196" s="104">
        <f>'Input Model'!I$19</f>
        <v>33</v>
      </c>
      <c r="R196" s="77">
        <f t="shared" si="69"/>
        <v>714.59999999999991</v>
      </c>
      <c r="S196" s="104">
        <f>'Input Model'!I$36</f>
        <v>430.5</v>
      </c>
      <c r="T196" s="104">
        <f>'Input Model'!I$44</f>
        <v>83.16</v>
      </c>
      <c r="U196" s="105">
        <f>'Input Model'!I$55</f>
        <v>25</v>
      </c>
      <c r="V196" s="104">
        <f t="shared" si="70"/>
        <v>538.66</v>
      </c>
      <c r="W196" s="79">
        <f t="shared" si="71"/>
        <v>175.93999999999994</v>
      </c>
      <c r="X196" s="105">
        <f>'Input Model'!I$64</f>
        <v>246</v>
      </c>
      <c r="Y196" s="77">
        <f t="shared" si="83"/>
        <v>759.66</v>
      </c>
      <c r="Z196" s="79">
        <f t="shared" si="84"/>
        <v>-45.060000000000059</v>
      </c>
      <c r="AA196" s="103">
        <f>'Input Model'!I$4</f>
        <v>750</v>
      </c>
      <c r="AB196" s="320">
        <f t="shared" si="72"/>
        <v>511199.99999999994</v>
      </c>
      <c r="AC196" s="104">
        <f t="shared" si="73"/>
        <v>24750</v>
      </c>
      <c r="AD196" s="81">
        <f t="shared" si="74"/>
        <v>535950</v>
      </c>
      <c r="AE196" s="104">
        <f t="shared" si="75"/>
        <v>322875</v>
      </c>
      <c r="AF196" s="104">
        <f t="shared" si="76"/>
        <v>62370</v>
      </c>
      <c r="AG196" s="105">
        <f t="shared" si="77"/>
        <v>18750</v>
      </c>
      <c r="AH196" s="104">
        <f t="shared" si="78"/>
        <v>403995</v>
      </c>
      <c r="AI196" s="79">
        <f t="shared" si="79"/>
        <v>131955</v>
      </c>
      <c r="AJ196" s="106">
        <f t="shared" si="80"/>
        <v>184500</v>
      </c>
      <c r="AK196" s="141">
        <f t="shared" si="85"/>
        <v>569745</v>
      </c>
      <c r="AL196" s="155">
        <f t="shared" si="81"/>
        <v>-33795</v>
      </c>
      <c r="AM196" s="46">
        <v>11</v>
      </c>
    </row>
    <row r="197" spans="1:44" x14ac:dyDescent="0.25">
      <c r="A197" s="129" t="s">
        <v>4</v>
      </c>
      <c r="B197" s="130" t="s">
        <v>163</v>
      </c>
      <c r="C197" s="140">
        <v>3.08</v>
      </c>
      <c r="D197" s="86">
        <f t="shared" si="64"/>
        <v>3.08</v>
      </c>
      <c r="E197" s="87">
        <f t="shared" si="86"/>
        <v>0.171875</v>
      </c>
      <c r="F197" s="87">
        <f t="shared" si="65"/>
        <v>3.2518750000000001</v>
      </c>
      <c r="G197" s="87">
        <f t="shared" si="87"/>
        <v>2.2421875</v>
      </c>
      <c r="H197" s="113">
        <f t="shared" si="88"/>
        <v>0.43312499999999998</v>
      </c>
      <c r="I197" s="112">
        <f t="shared" si="89"/>
        <v>0.13020833333333334</v>
      </c>
      <c r="J197" s="113">
        <f t="shared" si="66"/>
        <v>2.8055208333333335</v>
      </c>
      <c r="K197" s="147">
        <f t="shared" si="67"/>
        <v>0.44635416666666661</v>
      </c>
      <c r="L197" s="112">
        <f t="shared" si="90"/>
        <v>1.28125</v>
      </c>
      <c r="M197" s="88">
        <f t="shared" si="82"/>
        <v>3.9565625</v>
      </c>
      <c r="N197" s="85">
        <f t="shared" si="68"/>
        <v>-0.70468749999999991</v>
      </c>
      <c r="O197" s="110">
        <f>'Input Model'!I$10</f>
        <v>192</v>
      </c>
      <c r="P197" s="92">
        <f t="shared" si="91"/>
        <v>591.36</v>
      </c>
      <c r="Q197" s="109">
        <f>'Input Model'!I$19</f>
        <v>33</v>
      </c>
      <c r="R197" s="92">
        <f t="shared" si="69"/>
        <v>624.36</v>
      </c>
      <c r="S197" s="109">
        <f>'Input Model'!I$36</f>
        <v>430.5</v>
      </c>
      <c r="T197" s="109">
        <f>'Input Model'!I$44</f>
        <v>83.16</v>
      </c>
      <c r="U197" s="119">
        <f>'Input Model'!I$55</f>
        <v>25</v>
      </c>
      <c r="V197" s="109">
        <f t="shared" si="70"/>
        <v>538.66</v>
      </c>
      <c r="W197" s="94">
        <f t="shared" si="71"/>
        <v>85.700000000000045</v>
      </c>
      <c r="X197" s="119">
        <f>'Input Model'!I$64</f>
        <v>246</v>
      </c>
      <c r="Y197" s="92">
        <f t="shared" si="83"/>
        <v>759.66</v>
      </c>
      <c r="Z197" s="94">
        <f t="shared" si="84"/>
        <v>-135.29999999999995</v>
      </c>
      <c r="AA197" s="110">
        <f>'Input Model'!I$4</f>
        <v>750</v>
      </c>
      <c r="AB197" s="321">
        <f t="shared" si="72"/>
        <v>443520</v>
      </c>
      <c r="AC197" s="109">
        <f t="shared" si="73"/>
        <v>24750</v>
      </c>
      <c r="AD197" s="96">
        <f t="shared" si="74"/>
        <v>468270</v>
      </c>
      <c r="AE197" s="109">
        <f t="shared" si="75"/>
        <v>322875</v>
      </c>
      <c r="AF197" s="109">
        <f t="shared" si="76"/>
        <v>62370</v>
      </c>
      <c r="AG197" s="119">
        <f t="shared" si="77"/>
        <v>18750</v>
      </c>
      <c r="AH197" s="109">
        <f t="shared" si="78"/>
        <v>403995</v>
      </c>
      <c r="AI197" s="94">
        <f t="shared" si="79"/>
        <v>64275</v>
      </c>
      <c r="AJ197" s="120">
        <f t="shared" si="80"/>
        <v>184500</v>
      </c>
      <c r="AK197" s="412">
        <f t="shared" si="85"/>
        <v>569745</v>
      </c>
      <c r="AL197" s="100">
        <f t="shared" si="81"/>
        <v>-101475</v>
      </c>
      <c r="AM197" s="46">
        <v>12</v>
      </c>
    </row>
    <row r="198" spans="1:44" s="128" customFormat="1" x14ac:dyDescent="0.25">
      <c r="A198" s="118">
        <v>2016</v>
      </c>
      <c r="B198" s="145" t="s">
        <v>120</v>
      </c>
      <c r="C198" s="101">
        <v>3.08</v>
      </c>
      <c r="D198" s="193">
        <f t="shared" ref="D198:D276" si="92">C198</f>
        <v>3.08</v>
      </c>
      <c r="E198" s="73">
        <f t="shared" si="86"/>
        <v>5.9113300492610835E-2</v>
      </c>
      <c r="F198" s="73">
        <f t="shared" ref="F198:F261" si="93">SUM(D198:E198)</f>
        <v>3.1391133004926108</v>
      </c>
      <c r="G198" s="73">
        <f t="shared" si="87"/>
        <v>2.05120197044335</v>
      </c>
      <c r="H198" s="101">
        <f t="shared" si="88"/>
        <v>0.37913300492610835</v>
      </c>
      <c r="I198" s="102">
        <f t="shared" si="89"/>
        <v>0.12315270935960591</v>
      </c>
      <c r="J198" s="101">
        <f t="shared" ref="J198:J261" si="94">SUM(G198:I198)</f>
        <v>2.5534876847290642</v>
      </c>
      <c r="K198" s="126">
        <f t="shared" ref="K198:K261" si="95">F198-J198</f>
        <v>0.58562561576354666</v>
      </c>
      <c r="L198" s="102">
        <f t="shared" si="90"/>
        <v>1.1330049261083743</v>
      </c>
      <c r="M198" s="74">
        <f t="shared" si="82"/>
        <v>3.5633399014778329</v>
      </c>
      <c r="N198" s="71">
        <f t="shared" ref="N198:N261" si="96">F198-M198</f>
        <v>-0.42422660098522202</v>
      </c>
      <c r="O198" s="154">
        <f>'Input Model'!H$10</f>
        <v>203</v>
      </c>
      <c r="P198" s="77">
        <f t="shared" si="91"/>
        <v>625.24</v>
      </c>
      <c r="Q198" s="104">
        <f>'Input Model'!H$19</f>
        <v>12</v>
      </c>
      <c r="R198" s="77">
        <f t="shared" ref="R198:R261" si="97">SUM(P198:Q198)</f>
        <v>637.24</v>
      </c>
      <c r="S198" s="104">
        <f>'Input Model'!H$36</f>
        <v>416.39400000000001</v>
      </c>
      <c r="T198" s="104">
        <f>'Input Model'!H$44</f>
        <v>76.963999999999999</v>
      </c>
      <c r="U198" s="105">
        <f>'Input Model'!H$55</f>
        <v>25</v>
      </c>
      <c r="V198" s="104">
        <f t="shared" ref="V198:V261" si="98">SUM(S198:U198)</f>
        <v>518.35799999999995</v>
      </c>
      <c r="W198" s="79">
        <f t="shared" ref="W198:W261" si="99">R198-V198</f>
        <v>118.88200000000006</v>
      </c>
      <c r="X198" s="105">
        <f>'Input Model'!H$64</f>
        <v>230</v>
      </c>
      <c r="Y198" s="77">
        <f t="shared" si="83"/>
        <v>723.35799999999995</v>
      </c>
      <c r="Z198" s="79">
        <f t="shared" si="84"/>
        <v>-86.117999999999938</v>
      </c>
      <c r="AA198" s="154">
        <f>'Input Model'!H$4</f>
        <v>750</v>
      </c>
      <c r="AB198" s="320">
        <f t="shared" ref="AB198:AB261" si="100">P198*AA198</f>
        <v>468930</v>
      </c>
      <c r="AC198" s="104">
        <f t="shared" ref="AC198:AC261" si="101">Q198*AA198</f>
        <v>9000</v>
      </c>
      <c r="AD198" s="81">
        <f t="shared" ref="AD198:AD261" si="102">SUM(AB198:AC198)</f>
        <v>477930</v>
      </c>
      <c r="AE198" s="104">
        <f t="shared" ref="AE198:AE261" si="103">S198*AA198</f>
        <v>312295.5</v>
      </c>
      <c r="AF198" s="104">
        <f t="shared" ref="AF198:AF261" si="104">T198*AA198</f>
        <v>57723</v>
      </c>
      <c r="AG198" s="105">
        <f t="shared" ref="AG198:AG261" si="105">U198*AA198</f>
        <v>18750</v>
      </c>
      <c r="AH198" s="104">
        <f t="shared" ref="AH198:AH261" si="106">SUM(AE198:AG198)</f>
        <v>388768.5</v>
      </c>
      <c r="AI198" s="79">
        <f t="shared" ref="AI198:AI261" si="107">AD198-AH198</f>
        <v>89161.5</v>
      </c>
      <c r="AJ198" s="106">
        <f t="shared" ref="AJ198:AJ261" si="108">X198*AA198</f>
        <v>172500</v>
      </c>
      <c r="AK198" s="141">
        <f t="shared" si="85"/>
        <v>542518.5</v>
      </c>
      <c r="AL198" s="155">
        <f t="shared" ref="AL198:AL261" si="109">AD198-AK198</f>
        <v>-64588.5</v>
      </c>
      <c r="AM198" s="46">
        <v>1</v>
      </c>
      <c r="AO198" s="144"/>
      <c r="AP198" s="144"/>
      <c r="AQ198" s="144"/>
      <c r="AR198" s="144"/>
    </row>
    <row r="199" spans="1:44" s="128" customFormat="1" x14ac:dyDescent="0.25">
      <c r="A199" s="64" t="s">
        <v>4</v>
      </c>
      <c r="B199" s="111" t="s">
        <v>17</v>
      </c>
      <c r="C199" s="101">
        <v>3.3</v>
      </c>
      <c r="D199" s="72">
        <f t="shared" si="92"/>
        <v>3.3</v>
      </c>
      <c r="E199" s="73">
        <f t="shared" si="86"/>
        <v>5.9113300492610835E-2</v>
      </c>
      <c r="F199" s="73">
        <f t="shared" si="93"/>
        <v>3.3591133004926106</v>
      </c>
      <c r="G199" s="73">
        <f t="shared" si="87"/>
        <v>2.05120197044335</v>
      </c>
      <c r="H199" s="101">
        <f t="shared" si="88"/>
        <v>0.37913300492610835</v>
      </c>
      <c r="I199" s="102">
        <f t="shared" si="89"/>
        <v>0.12315270935960591</v>
      </c>
      <c r="J199" s="101">
        <f t="shared" si="94"/>
        <v>2.5534876847290642</v>
      </c>
      <c r="K199" s="126">
        <f t="shared" si="95"/>
        <v>0.80562561576354641</v>
      </c>
      <c r="L199" s="102">
        <f t="shared" si="90"/>
        <v>1.1330049261083743</v>
      </c>
      <c r="M199" s="74">
        <f t="shared" ref="M199:M262" si="110">G199+H199+L199</f>
        <v>3.5633399014778329</v>
      </c>
      <c r="N199" s="71">
        <f t="shared" si="96"/>
        <v>-0.20422660098522227</v>
      </c>
      <c r="O199" s="103">
        <f>'Input Model'!H$10</f>
        <v>203</v>
      </c>
      <c r="P199" s="77">
        <f t="shared" si="91"/>
        <v>669.9</v>
      </c>
      <c r="Q199" s="104">
        <f>'Input Model'!H$19</f>
        <v>12</v>
      </c>
      <c r="R199" s="77">
        <f t="shared" si="97"/>
        <v>681.9</v>
      </c>
      <c r="S199" s="104">
        <f>'Input Model'!H$36</f>
        <v>416.39400000000001</v>
      </c>
      <c r="T199" s="104">
        <f>'Input Model'!H$44</f>
        <v>76.963999999999999</v>
      </c>
      <c r="U199" s="105">
        <f>'Input Model'!H$55</f>
        <v>25</v>
      </c>
      <c r="V199" s="104">
        <f t="shared" si="98"/>
        <v>518.35799999999995</v>
      </c>
      <c r="W199" s="79">
        <f t="shared" si="99"/>
        <v>163.54200000000003</v>
      </c>
      <c r="X199" s="105">
        <f>'Input Model'!H$64</f>
        <v>230</v>
      </c>
      <c r="Y199" s="77">
        <f t="shared" ref="Y199:Y262" si="111">S199+T199+X199</f>
        <v>723.35799999999995</v>
      </c>
      <c r="Z199" s="79">
        <f t="shared" ref="Z199:Z262" si="112">R199-Y199</f>
        <v>-41.45799999999997</v>
      </c>
      <c r="AA199" s="103">
        <f>'Input Model'!H$4</f>
        <v>750</v>
      </c>
      <c r="AB199" s="320">
        <f t="shared" si="100"/>
        <v>502425</v>
      </c>
      <c r="AC199" s="104">
        <f t="shared" si="101"/>
        <v>9000</v>
      </c>
      <c r="AD199" s="81">
        <f t="shared" si="102"/>
        <v>511425</v>
      </c>
      <c r="AE199" s="104">
        <f t="shared" si="103"/>
        <v>312295.5</v>
      </c>
      <c r="AF199" s="104">
        <f t="shared" si="104"/>
        <v>57723</v>
      </c>
      <c r="AG199" s="105">
        <f t="shared" si="105"/>
        <v>18750</v>
      </c>
      <c r="AH199" s="104">
        <f t="shared" si="106"/>
        <v>388768.5</v>
      </c>
      <c r="AI199" s="79">
        <f t="shared" si="107"/>
        <v>122656.5</v>
      </c>
      <c r="AJ199" s="106">
        <f t="shared" si="108"/>
        <v>172500</v>
      </c>
      <c r="AK199" s="141">
        <f t="shared" ref="AK199:AK262" si="113">AE199+AF199+AJ199</f>
        <v>542518.5</v>
      </c>
      <c r="AL199" s="155">
        <f t="shared" si="109"/>
        <v>-31093.5</v>
      </c>
      <c r="AM199" s="46">
        <v>2</v>
      </c>
      <c r="AO199" s="144"/>
      <c r="AP199" s="144"/>
      <c r="AQ199" s="144"/>
      <c r="AR199" s="144"/>
    </row>
    <row r="200" spans="1:44" s="128" customFormat="1" x14ac:dyDescent="0.25">
      <c r="A200" s="64" t="s">
        <v>4</v>
      </c>
      <c r="B200" s="111" t="s">
        <v>18</v>
      </c>
      <c r="C200" s="101">
        <v>3.2</v>
      </c>
      <c r="D200" s="72">
        <f t="shared" si="92"/>
        <v>3.2</v>
      </c>
      <c r="E200" s="73">
        <f t="shared" si="86"/>
        <v>5.9113300492610835E-2</v>
      </c>
      <c r="F200" s="73">
        <f t="shared" si="93"/>
        <v>3.2591133004926109</v>
      </c>
      <c r="G200" s="73">
        <f t="shared" si="87"/>
        <v>2.05120197044335</v>
      </c>
      <c r="H200" s="101">
        <f t="shared" si="88"/>
        <v>0.37913300492610835</v>
      </c>
      <c r="I200" s="102">
        <f t="shared" si="89"/>
        <v>0.12315270935960591</v>
      </c>
      <c r="J200" s="101">
        <f t="shared" si="94"/>
        <v>2.5534876847290642</v>
      </c>
      <c r="K200" s="126">
        <f t="shared" si="95"/>
        <v>0.70562561576354677</v>
      </c>
      <c r="L200" s="102">
        <f t="shared" si="90"/>
        <v>1.1330049261083743</v>
      </c>
      <c r="M200" s="74">
        <f t="shared" si="110"/>
        <v>3.5633399014778329</v>
      </c>
      <c r="N200" s="71">
        <f t="shared" si="96"/>
        <v>-0.30422660098522192</v>
      </c>
      <c r="O200" s="103">
        <f>'Input Model'!H$10</f>
        <v>203</v>
      </c>
      <c r="P200" s="77">
        <f t="shared" si="91"/>
        <v>649.6</v>
      </c>
      <c r="Q200" s="104">
        <f>'Input Model'!H$19</f>
        <v>12</v>
      </c>
      <c r="R200" s="77">
        <f t="shared" si="97"/>
        <v>661.6</v>
      </c>
      <c r="S200" s="104">
        <f>'Input Model'!H$36</f>
        <v>416.39400000000001</v>
      </c>
      <c r="T200" s="104">
        <f>'Input Model'!H$44</f>
        <v>76.963999999999999</v>
      </c>
      <c r="U200" s="105">
        <f>'Input Model'!H$55</f>
        <v>25</v>
      </c>
      <c r="V200" s="104">
        <f t="shared" si="98"/>
        <v>518.35799999999995</v>
      </c>
      <c r="W200" s="79">
        <f t="shared" si="99"/>
        <v>143.24200000000008</v>
      </c>
      <c r="X200" s="105">
        <f>'Input Model'!H$64</f>
        <v>230</v>
      </c>
      <c r="Y200" s="77">
        <f t="shared" si="111"/>
        <v>723.35799999999995</v>
      </c>
      <c r="Z200" s="79">
        <f t="shared" si="112"/>
        <v>-61.757999999999925</v>
      </c>
      <c r="AA200" s="103">
        <f>'Input Model'!H$4</f>
        <v>750</v>
      </c>
      <c r="AB200" s="320">
        <f t="shared" si="100"/>
        <v>487200</v>
      </c>
      <c r="AC200" s="104">
        <f t="shared" si="101"/>
        <v>9000</v>
      </c>
      <c r="AD200" s="81">
        <f t="shared" si="102"/>
        <v>496200</v>
      </c>
      <c r="AE200" s="104">
        <f t="shared" si="103"/>
        <v>312295.5</v>
      </c>
      <c r="AF200" s="104">
        <f t="shared" si="104"/>
        <v>57723</v>
      </c>
      <c r="AG200" s="105">
        <f t="shared" si="105"/>
        <v>18750</v>
      </c>
      <c r="AH200" s="104">
        <f t="shared" si="106"/>
        <v>388768.5</v>
      </c>
      <c r="AI200" s="79">
        <f t="shared" si="107"/>
        <v>107431.5</v>
      </c>
      <c r="AJ200" s="106">
        <f t="shared" si="108"/>
        <v>172500</v>
      </c>
      <c r="AK200" s="141">
        <f t="shared" si="113"/>
        <v>542518.5</v>
      </c>
      <c r="AL200" s="155">
        <f t="shared" si="109"/>
        <v>-46318.5</v>
      </c>
      <c r="AM200" s="46">
        <v>3</v>
      </c>
      <c r="AO200" s="144"/>
      <c r="AP200" s="144"/>
      <c r="AQ200" s="144"/>
      <c r="AR200" s="144"/>
    </row>
    <row r="201" spans="1:44" s="128" customFormat="1" x14ac:dyDescent="0.25">
      <c r="A201" s="64" t="s">
        <v>4</v>
      </c>
      <c r="B201" s="111" t="s">
        <v>19</v>
      </c>
      <c r="C201" s="101">
        <v>3.27</v>
      </c>
      <c r="D201" s="72">
        <f t="shared" si="92"/>
        <v>3.27</v>
      </c>
      <c r="E201" s="73">
        <f t="shared" si="86"/>
        <v>5.9113300492610835E-2</v>
      </c>
      <c r="F201" s="73">
        <f t="shared" si="93"/>
        <v>3.3291133004926108</v>
      </c>
      <c r="G201" s="73">
        <f t="shared" si="87"/>
        <v>2.05120197044335</v>
      </c>
      <c r="H201" s="101">
        <f t="shared" si="88"/>
        <v>0.37913300492610835</v>
      </c>
      <c r="I201" s="102">
        <f t="shared" si="89"/>
        <v>0.12315270935960591</v>
      </c>
      <c r="J201" s="101">
        <f t="shared" si="94"/>
        <v>2.5534876847290642</v>
      </c>
      <c r="K201" s="126">
        <f t="shared" si="95"/>
        <v>0.77562561576354661</v>
      </c>
      <c r="L201" s="102">
        <f t="shared" si="90"/>
        <v>1.1330049261083743</v>
      </c>
      <c r="M201" s="74">
        <f t="shared" si="110"/>
        <v>3.5633399014778329</v>
      </c>
      <c r="N201" s="71">
        <f t="shared" si="96"/>
        <v>-0.23422660098522208</v>
      </c>
      <c r="O201" s="103">
        <f>'Input Model'!H$10</f>
        <v>203</v>
      </c>
      <c r="P201" s="77">
        <f t="shared" si="91"/>
        <v>663.81000000000006</v>
      </c>
      <c r="Q201" s="104">
        <f>'Input Model'!H$19</f>
        <v>12</v>
      </c>
      <c r="R201" s="77">
        <f t="shared" si="97"/>
        <v>675.81000000000006</v>
      </c>
      <c r="S201" s="104">
        <f>'Input Model'!H$36</f>
        <v>416.39400000000001</v>
      </c>
      <c r="T201" s="104">
        <f>'Input Model'!H$44</f>
        <v>76.963999999999999</v>
      </c>
      <c r="U201" s="105">
        <f>'Input Model'!H$55</f>
        <v>25</v>
      </c>
      <c r="V201" s="104">
        <f t="shared" si="98"/>
        <v>518.35799999999995</v>
      </c>
      <c r="W201" s="79">
        <f t="shared" si="99"/>
        <v>157.45200000000011</v>
      </c>
      <c r="X201" s="105">
        <f>'Input Model'!H$64</f>
        <v>230</v>
      </c>
      <c r="Y201" s="77">
        <f t="shared" si="111"/>
        <v>723.35799999999995</v>
      </c>
      <c r="Z201" s="79">
        <f t="shared" si="112"/>
        <v>-47.547999999999888</v>
      </c>
      <c r="AA201" s="103">
        <f>'Input Model'!H$4</f>
        <v>750</v>
      </c>
      <c r="AB201" s="320">
        <f t="shared" si="100"/>
        <v>497857.50000000006</v>
      </c>
      <c r="AC201" s="104">
        <f t="shared" si="101"/>
        <v>9000</v>
      </c>
      <c r="AD201" s="81">
        <f t="shared" si="102"/>
        <v>506857.50000000006</v>
      </c>
      <c r="AE201" s="104">
        <f t="shared" si="103"/>
        <v>312295.5</v>
      </c>
      <c r="AF201" s="104">
        <f t="shared" si="104"/>
        <v>57723</v>
      </c>
      <c r="AG201" s="105">
        <f t="shared" si="105"/>
        <v>18750</v>
      </c>
      <c r="AH201" s="104">
        <f t="shared" si="106"/>
        <v>388768.5</v>
      </c>
      <c r="AI201" s="79">
        <f t="shared" si="107"/>
        <v>118089.00000000006</v>
      </c>
      <c r="AJ201" s="106">
        <f t="shared" si="108"/>
        <v>172500</v>
      </c>
      <c r="AK201" s="141">
        <f t="shared" si="113"/>
        <v>542518.5</v>
      </c>
      <c r="AL201" s="155">
        <f t="shared" si="109"/>
        <v>-35660.999999999942</v>
      </c>
      <c r="AM201" s="46">
        <v>4</v>
      </c>
      <c r="AO201" s="144"/>
      <c r="AP201" s="144"/>
      <c r="AQ201" s="144"/>
      <c r="AR201" s="144"/>
    </row>
    <row r="202" spans="1:44" s="128" customFormat="1" x14ac:dyDescent="0.25">
      <c r="A202" s="64" t="s">
        <v>4</v>
      </c>
      <c r="B202" s="145" t="s">
        <v>167</v>
      </c>
      <c r="C202" s="101">
        <v>3.34</v>
      </c>
      <c r="D202" s="72">
        <f t="shared" si="92"/>
        <v>3.34</v>
      </c>
      <c r="E202" s="73">
        <f t="shared" si="86"/>
        <v>5.9113300492610835E-2</v>
      </c>
      <c r="F202" s="73">
        <f t="shared" si="93"/>
        <v>3.3991133004926106</v>
      </c>
      <c r="G202" s="73">
        <f t="shared" si="87"/>
        <v>2.05120197044335</v>
      </c>
      <c r="H202" s="101">
        <f t="shared" si="88"/>
        <v>0.37913300492610835</v>
      </c>
      <c r="I202" s="102">
        <f t="shared" si="89"/>
        <v>0.12315270935960591</v>
      </c>
      <c r="J202" s="101">
        <f t="shared" si="94"/>
        <v>2.5534876847290642</v>
      </c>
      <c r="K202" s="126">
        <f t="shared" si="95"/>
        <v>0.84562561576354645</v>
      </c>
      <c r="L202" s="102">
        <f t="shared" si="90"/>
        <v>1.1330049261083743</v>
      </c>
      <c r="M202" s="74">
        <f t="shared" si="110"/>
        <v>3.5633399014778329</v>
      </c>
      <c r="N202" s="71">
        <f t="shared" si="96"/>
        <v>-0.16422660098522224</v>
      </c>
      <c r="O202" s="103">
        <f>'Input Model'!H$10</f>
        <v>203</v>
      </c>
      <c r="P202" s="77">
        <f t="shared" si="91"/>
        <v>678.02</v>
      </c>
      <c r="Q202" s="104">
        <f>'Input Model'!H$19</f>
        <v>12</v>
      </c>
      <c r="R202" s="77">
        <f t="shared" si="97"/>
        <v>690.02</v>
      </c>
      <c r="S202" s="104">
        <f>'Input Model'!H$36</f>
        <v>416.39400000000001</v>
      </c>
      <c r="T202" s="104">
        <f>'Input Model'!H$44</f>
        <v>76.963999999999999</v>
      </c>
      <c r="U202" s="105">
        <f>'Input Model'!H$55</f>
        <v>25</v>
      </c>
      <c r="V202" s="104">
        <f t="shared" si="98"/>
        <v>518.35799999999995</v>
      </c>
      <c r="W202" s="79">
        <f t="shared" si="99"/>
        <v>171.66200000000003</v>
      </c>
      <c r="X202" s="105">
        <f>'Input Model'!H$64</f>
        <v>230</v>
      </c>
      <c r="Y202" s="77">
        <f t="shared" si="111"/>
        <v>723.35799999999995</v>
      </c>
      <c r="Z202" s="79">
        <f t="shared" si="112"/>
        <v>-33.337999999999965</v>
      </c>
      <c r="AA202" s="103">
        <f>'Input Model'!H$4</f>
        <v>750</v>
      </c>
      <c r="AB202" s="320">
        <f t="shared" si="100"/>
        <v>508515</v>
      </c>
      <c r="AC202" s="104">
        <f t="shared" si="101"/>
        <v>9000</v>
      </c>
      <c r="AD202" s="81">
        <f t="shared" si="102"/>
        <v>517515</v>
      </c>
      <c r="AE202" s="104">
        <f t="shared" si="103"/>
        <v>312295.5</v>
      </c>
      <c r="AF202" s="104">
        <f t="shared" si="104"/>
        <v>57723</v>
      </c>
      <c r="AG202" s="105">
        <f t="shared" si="105"/>
        <v>18750</v>
      </c>
      <c r="AH202" s="104">
        <f t="shared" si="106"/>
        <v>388768.5</v>
      </c>
      <c r="AI202" s="79">
        <f t="shared" si="107"/>
        <v>128746.5</v>
      </c>
      <c r="AJ202" s="106">
        <f t="shared" si="108"/>
        <v>172500</v>
      </c>
      <c r="AK202" s="141">
        <f t="shared" si="113"/>
        <v>542518.5</v>
      </c>
      <c r="AL202" s="155">
        <f t="shared" si="109"/>
        <v>-25003.5</v>
      </c>
      <c r="AM202" s="46">
        <v>5</v>
      </c>
      <c r="AO202" s="144"/>
      <c r="AP202" s="144"/>
      <c r="AQ202" s="144"/>
      <c r="AR202" s="144"/>
    </row>
    <row r="203" spans="1:44" s="128" customFormat="1" x14ac:dyDescent="0.25">
      <c r="A203" s="64" t="s">
        <v>4</v>
      </c>
      <c r="B203" s="111" t="s">
        <v>20</v>
      </c>
      <c r="C203" s="101">
        <v>3.39</v>
      </c>
      <c r="D203" s="72">
        <f t="shared" si="92"/>
        <v>3.39</v>
      </c>
      <c r="E203" s="73">
        <f t="shared" si="86"/>
        <v>5.9113300492610835E-2</v>
      </c>
      <c r="F203" s="73">
        <f t="shared" si="93"/>
        <v>3.4491133004926109</v>
      </c>
      <c r="G203" s="73">
        <f t="shared" si="87"/>
        <v>2.05120197044335</v>
      </c>
      <c r="H203" s="101">
        <f t="shared" si="88"/>
        <v>0.37913300492610835</v>
      </c>
      <c r="I203" s="102">
        <f t="shared" si="89"/>
        <v>0.12315270935960591</v>
      </c>
      <c r="J203" s="101">
        <f t="shared" si="94"/>
        <v>2.5534876847290642</v>
      </c>
      <c r="K203" s="126">
        <f t="shared" si="95"/>
        <v>0.89562561576354671</v>
      </c>
      <c r="L203" s="102">
        <f t="shared" si="90"/>
        <v>1.1330049261083743</v>
      </c>
      <c r="M203" s="74">
        <f t="shared" si="110"/>
        <v>3.5633399014778329</v>
      </c>
      <c r="N203" s="71">
        <f t="shared" si="96"/>
        <v>-0.11422660098522197</v>
      </c>
      <c r="O203" s="103">
        <f>'Input Model'!H$10</f>
        <v>203</v>
      </c>
      <c r="P203" s="77">
        <f t="shared" si="91"/>
        <v>688.17000000000007</v>
      </c>
      <c r="Q203" s="104">
        <f>'Input Model'!H$19</f>
        <v>12</v>
      </c>
      <c r="R203" s="77">
        <f t="shared" si="97"/>
        <v>700.17000000000007</v>
      </c>
      <c r="S203" s="104">
        <f>'Input Model'!H$36</f>
        <v>416.39400000000001</v>
      </c>
      <c r="T203" s="104">
        <f>'Input Model'!H$44</f>
        <v>76.963999999999999</v>
      </c>
      <c r="U203" s="105">
        <f>'Input Model'!H$55</f>
        <v>25</v>
      </c>
      <c r="V203" s="104">
        <f t="shared" si="98"/>
        <v>518.35799999999995</v>
      </c>
      <c r="W203" s="79">
        <f t="shared" si="99"/>
        <v>181.81200000000013</v>
      </c>
      <c r="X203" s="105">
        <f>'Input Model'!H$64</f>
        <v>230</v>
      </c>
      <c r="Y203" s="77">
        <f t="shared" si="111"/>
        <v>723.35799999999995</v>
      </c>
      <c r="Z203" s="79">
        <f t="shared" si="112"/>
        <v>-23.187999999999874</v>
      </c>
      <c r="AA203" s="103">
        <f>'Input Model'!H$4</f>
        <v>750</v>
      </c>
      <c r="AB203" s="320">
        <f t="shared" si="100"/>
        <v>516127.50000000006</v>
      </c>
      <c r="AC203" s="104">
        <f t="shared" si="101"/>
        <v>9000</v>
      </c>
      <c r="AD203" s="81">
        <f t="shared" si="102"/>
        <v>525127.5</v>
      </c>
      <c r="AE203" s="104">
        <f t="shared" si="103"/>
        <v>312295.5</v>
      </c>
      <c r="AF203" s="104">
        <f t="shared" si="104"/>
        <v>57723</v>
      </c>
      <c r="AG203" s="105">
        <f t="shared" si="105"/>
        <v>18750</v>
      </c>
      <c r="AH203" s="104">
        <f t="shared" si="106"/>
        <v>388768.5</v>
      </c>
      <c r="AI203" s="79">
        <f t="shared" si="107"/>
        <v>136359</v>
      </c>
      <c r="AJ203" s="106">
        <f t="shared" si="108"/>
        <v>172500</v>
      </c>
      <c r="AK203" s="141">
        <f t="shared" si="113"/>
        <v>542518.5</v>
      </c>
      <c r="AL203" s="155">
        <f t="shared" si="109"/>
        <v>-17391</v>
      </c>
      <c r="AM203" s="46">
        <v>6</v>
      </c>
      <c r="AO203" s="144"/>
      <c r="AP203" s="144"/>
      <c r="AQ203" s="144"/>
      <c r="AR203" s="144"/>
    </row>
    <row r="204" spans="1:44" s="128" customFormat="1" x14ac:dyDescent="0.25">
      <c r="A204" s="64" t="s">
        <v>4</v>
      </c>
      <c r="B204" s="111" t="s">
        <v>11</v>
      </c>
      <c r="C204" s="101">
        <v>3.43</v>
      </c>
      <c r="D204" s="72">
        <f t="shared" si="92"/>
        <v>3.43</v>
      </c>
      <c r="E204" s="73">
        <f t="shared" si="86"/>
        <v>5.9113300492610835E-2</v>
      </c>
      <c r="F204" s="73">
        <f t="shared" si="93"/>
        <v>3.4891133004926109</v>
      </c>
      <c r="G204" s="73">
        <f t="shared" si="87"/>
        <v>2.05120197044335</v>
      </c>
      <c r="H204" s="101">
        <f t="shared" si="88"/>
        <v>0.37913300492610835</v>
      </c>
      <c r="I204" s="102">
        <f t="shared" si="89"/>
        <v>0.12315270935960591</v>
      </c>
      <c r="J204" s="101">
        <f t="shared" si="94"/>
        <v>2.5534876847290642</v>
      </c>
      <c r="K204" s="126">
        <f t="shared" si="95"/>
        <v>0.93562561576354675</v>
      </c>
      <c r="L204" s="102">
        <f t="shared" si="90"/>
        <v>1.1330049261083743</v>
      </c>
      <c r="M204" s="74">
        <f t="shared" si="110"/>
        <v>3.5633399014778329</v>
      </c>
      <c r="N204" s="71">
        <f t="shared" si="96"/>
        <v>-7.4226600985221936E-2</v>
      </c>
      <c r="O204" s="103">
        <f>'Input Model'!H$10</f>
        <v>203</v>
      </c>
      <c r="P204" s="77">
        <f t="shared" si="91"/>
        <v>696.29000000000008</v>
      </c>
      <c r="Q204" s="104">
        <f>'Input Model'!H$19</f>
        <v>12</v>
      </c>
      <c r="R204" s="77">
        <f t="shared" si="97"/>
        <v>708.29000000000008</v>
      </c>
      <c r="S204" s="104">
        <f>'Input Model'!H$36</f>
        <v>416.39400000000001</v>
      </c>
      <c r="T204" s="104">
        <f>'Input Model'!H$44</f>
        <v>76.963999999999999</v>
      </c>
      <c r="U204" s="105">
        <f>'Input Model'!H$55</f>
        <v>25</v>
      </c>
      <c r="V204" s="104">
        <f t="shared" si="98"/>
        <v>518.35799999999995</v>
      </c>
      <c r="W204" s="79">
        <f t="shared" si="99"/>
        <v>189.93200000000013</v>
      </c>
      <c r="X204" s="105">
        <f>'Input Model'!H$64</f>
        <v>230</v>
      </c>
      <c r="Y204" s="77">
        <f t="shared" si="111"/>
        <v>723.35799999999995</v>
      </c>
      <c r="Z204" s="79">
        <f t="shared" si="112"/>
        <v>-15.06799999999987</v>
      </c>
      <c r="AA204" s="103">
        <f>'Input Model'!H$4</f>
        <v>750</v>
      </c>
      <c r="AB204" s="320">
        <f t="shared" si="100"/>
        <v>522217.50000000006</v>
      </c>
      <c r="AC204" s="104">
        <f t="shared" si="101"/>
        <v>9000</v>
      </c>
      <c r="AD204" s="81">
        <f t="shared" si="102"/>
        <v>531217.5</v>
      </c>
      <c r="AE204" s="104">
        <f t="shared" si="103"/>
        <v>312295.5</v>
      </c>
      <c r="AF204" s="104">
        <f t="shared" si="104"/>
        <v>57723</v>
      </c>
      <c r="AG204" s="105">
        <f t="shared" si="105"/>
        <v>18750</v>
      </c>
      <c r="AH204" s="104">
        <f t="shared" si="106"/>
        <v>388768.5</v>
      </c>
      <c r="AI204" s="79">
        <f t="shared" si="107"/>
        <v>142449</v>
      </c>
      <c r="AJ204" s="106">
        <f t="shared" si="108"/>
        <v>172500</v>
      </c>
      <c r="AK204" s="141">
        <f t="shared" si="113"/>
        <v>542518.5</v>
      </c>
      <c r="AL204" s="155">
        <f t="shared" si="109"/>
        <v>-11301</v>
      </c>
      <c r="AM204" s="46">
        <v>7</v>
      </c>
      <c r="AO204" s="144"/>
      <c r="AP204" s="144"/>
      <c r="AQ204" s="144"/>
      <c r="AR204" s="144"/>
    </row>
    <row r="205" spans="1:44" s="128" customFormat="1" x14ac:dyDescent="0.25">
      <c r="A205" s="64" t="s">
        <v>4</v>
      </c>
      <c r="B205" s="111" t="s">
        <v>12</v>
      </c>
      <c r="C205" s="101">
        <v>3.34</v>
      </c>
      <c r="D205" s="72">
        <f t="shared" si="92"/>
        <v>3.34</v>
      </c>
      <c r="E205" s="73">
        <f t="shared" si="86"/>
        <v>5.9113300492610835E-2</v>
      </c>
      <c r="F205" s="73">
        <f t="shared" si="93"/>
        <v>3.3991133004926106</v>
      </c>
      <c r="G205" s="73">
        <f t="shared" si="87"/>
        <v>2.05120197044335</v>
      </c>
      <c r="H205" s="101">
        <f t="shared" si="88"/>
        <v>0.37913300492610835</v>
      </c>
      <c r="I205" s="102">
        <f t="shared" si="89"/>
        <v>0.12315270935960591</v>
      </c>
      <c r="J205" s="101">
        <f t="shared" si="94"/>
        <v>2.5534876847290642</v>
      </c>
      <c r="K205" s="126">
        <f t="shared" si="95"/>
        <v>0.84562561576354645</v>
      </c>
      <c r="L205" s="102">
        <f t="shared" si="90"/>
        <v>1.1330049261083743</v>
      </c>
      <c r="M205" s="74">
        <f t="shared" si="110"/>
        <v>3.5633399014778329</v>
      </c>
      <c r="N205" s="71">
        <f t="shared" si="96"/>
        <v>-0.16422660098522224</v>
      </c>
      <c r="O205" s="103">
        <f>'Input Model'!H$10</f>
        <v>203</v>
      </c>
      <c r="P205" s="77">
        <f t="shared" si="91"/>
        <v>678.02</v>
      </c>
      <c r="Q205" s="104">
        <f>'Input Model'!H$19</f>
        <v>12</v>
      </c>
      <c r="R205" s="77">
        <f t="shared" si="97"/>
        <v>690.02</v>
      </c>
      <c r="S205" s="104">
        <f>'Input Model'!H$36</f>
        <v>416.39400000000001</v>
      </c>
      <c r="T205" s="104">
        <f>'Input Model'!H$44</f>
        <v>76.963999999999999</v>
      </c>
      <c r="U205" s="105">
        <f>'Input Model'!H$55</f>
        <v>25</v>
      </c>
      <c r="V205" s="104">
        <f t="shared" si="98"/>
        <v>518.35799999999995</v>
      </c>
      <c r="W205" s="79">
        <f t="shared" si="99"/>
        <v>171.66200000000003</v>
      </c>
      <c r="X205" s="105">
        <f>'Input Model'!H$64</f>
        <v>230</v>
      </c>
      <c r="Y205" s="77">
        <f t="shared" si="111"/>
        <v>723.35799999999995</v>
      </c>
      <c r="Z205" s="79">
        <f t="shared" si="112"/>
        <v>-33.337999999999965</v>
      </c>
      <c r="AA205" s="103">
        <f>'Input Model'!H$4</f>
        <v>750</v>
      </c>
      <c r="AB205" s="320">
        <f t="shared" si="100"/>
        <v>508515</v>
      </c>
      <c r="AC205" s="104">
        <f t="shared" si="101"/>
        <v>9000</v>
      </c>
      <c r="AD205" s="81">
        <f t="shared" si="102"/>
        <v>517515</v>
      </c>
      <c r="AE205" s="104">
        <f t="shared" si="103"/>
        <v>312295.5</v>
      </c>
      <c r="AF205" s="104">
        <f t="shared" si="104"/>
        <v>57723</v>
      </c>
      <c r="AG205" s="105">
        <f t="shared" si="105"/>
        <v>18750</v>
      </c>
      <c r="AH205" s="104">
        <f t="shared" si="106"/>
        <v>388768.5</v>
      </c>
      <c r="AI205" s="79">
        <f t="shared" si="107"/>
        <v>128746.5</v>
      </c>
      <c r="AJ205" s="106">
        <f t="shared" si="108"/>
        <v>172500</v>
      </c>
      <c r="AK205" s="141">
        <f t="shared" si="113"/>
        <v>542518.5</v>
      </c>
      <c r="AL205" s="155">
        <f t="shared" si="109"/>
        <v>-25003.5</v>
      </c>
      <c r="AM205" s="46">
        <v>8</v>
      </c>
      <c r="AO205" s="144"/>
      <c r="AP205" s="144"/>
      <c r="AQ205" s="144"/>
      <c r="AR205" s="144"/>
    </row>
    <row r="206" spans="1:44" s="128" customFormat="1" x14ac:dyDescent="0.25">
      <c r="A206" s="64" t="s">
        <v>4</v>
      </c>
      <c r="B206" s="111" t="s">
        <v>13</v>
      </c>
      <c r="C206" s="101">
        <v>3.39</v>
      </c>
      <c r="D206" s="72">
        <f t="shared" si="92"/>
        <v>3.39</v>
      </c>
      <c r="E206" s="73">
        <f t="shared" si="86"/>
        <v>5.9113300492610835E-2</v>
      </c>
      <c r="F206" s="73">
        <f t="shared" si="93"/>
        <v>3.4491133004926109</v>
      </c>
      <c r="G206" s="73">
        <f t="shared" si="87"/>
        <v>2.05120197044335</v>
      </c>
      <c r="H206" s="101">
        <f t="shared" si="88"/>
        <v>0.37913300492610835</v>
      </c>
      <c r="I206" s="102">
        <f t="shared" si="89"/>
        <v>0.12315270935960591</v>
      </c>
      <c r="J206" s="101">
        <f t="shared" si="94"/>
        <v>2.5534876847290642</v>
      </c>
      <c r="K206" s="126">
        <f t="shared" si="95"/>
        <v>0.89562561576354671</v>
      </c>
      <c r="L206" s="102">
        <f t="shared" si="90"/>
        <v>1.1330049261083743</v>
      </c>
      <c r="M206" s="74">
        <f t="shared" si="110"/>
        <v>3.5633399014778329</v>
      </c>
      <c r="N206" s="71">
        <f t="shared" si="96"/>
        <v>-0.11422660098522197</v>
      </c>
      <c r="O206" s="103">
        <f>'Input Model'!H$10</f>
        <v>203</v>
      </c>
      <c r="P206" s="77">
        <f t="shared" si="91"/>
        <v>688.17000000000007</v>
      </c>
      <c r="Q206" s="104">
        <f>'Input Model'!H$19</f>
        <v>12</v>
      </c>
      <c r="R206" s="77">
        <f t="shared" si="97"/>
        <v>700.17000000000007</v>
      </c>
      <c r="S206" s="104">
        <f>'Input Model'!H$36</f>
        <v>416.39400000000001</v>
      </c>
      <c r="T206" s="104">
        <f>'Input Model'!H$44</f>
        <v>76.963999999999999</v>
      </c>
      <c r="U206" s="105">
        <f>'Input Model'!H$55</f>
        <v>25</v>
      </c>
      <c r="V206" s="104">
        <f t="shared" si="98"/>
        <v>518.35799999999995</v>
      </c>
      <c r="W206" s="79">
        <f t="shared" si="99"/>
        <v>181.81200000000013</v>
      </c>
      <c r="X206" s="105">
        <f>'Input Model'!H$64</f>
        <v>230</v>
      </c>
      <c r="Y206" s="77">
        <f t="shared" si="111"/>
        <v>723.35799999999995</v>
      </c>
      <c r="Z206" s="79">
        <f t="shared" si="112"/>
        <v>-23.187999999999874</v>
      </c>
      <c r="AA206" s="103">
        <f>'Input Model'!H$4</f>
        <v>750</v>
      </c>
      <c r="AB206" s="320">
        <f t="shared" si="100"/>
        <v>516127.50000000006</v>
      </c>
      <c r="AC206" s="104">
        <f t="shared" si="101"/>
        <v>9000</v>
      </c>
      <c r="AD206" s="81">
        <f t="shared" si="102"/>
        <v>525127.5</v>
      </c>
      <c r="AE206" s="104">
        <f t="shared" si="103"/>
        <v>312295.5</v>
      </c>
      <c r="AF206" s="104">
        <f t="shared" si="104"/>
        <v>57723</v>
      </c>
      <c r="AG206" s="105">
        <f t="shared" si="105"/>
        <v>18750</v>
      </c>
      <c r="AH206" s="104">
        <f t="shared" si="106"/>
        <v>388768.5</v>
      </c>
      <c r="AI206" s="79">
        <f t="shared" si="107"/>
        <v>136359</v>
      </c>
      <c r="AJ206" s="106">
        <f t="shared" si="108"/>
        <v>172500</v>
      </c>
      <c r="AK206" s="141">
        <f t="shared" si="113"/>
        <v>542518.5</v>
      </c>
      <c r="AL206" s="155">
        <f t="shared" si="109"/>
        <v>-17391</v>
      </c>
      <c r="AM206" s="46">
        <v>9</v>
      </c>
      <c r="AO206" s="144"/>
      <c r="AP206" s="144"/>
      <c r="AQ206" s="144"/>
      <c r="AR206" s="144"/>
    </row>
    <row r="207" spans="1:44" s="128" customFormat="1" x14ac:dyDescent="0.25">
      <c r="A207" s="64" t="s">
        <v>4</v>
      </c>
      <c r="B207" s="111" t="s">
        <v>14</v>
      </c>
      <c r="C207" s="101">
        <v>3.35</v>
      </c>
      <c r="D207" s="72">
        <f t="shared" si="92"/>
        <v>3.35</v>
      </c>
      <c r="E207" s="73">
        <f t="shared" si="86"/>
        <v>5.9113300492610835E-2</v>
      </c>
      <c r="F207" s="73">
        <f t="shared" si="93"/>
        <v>3.4091133004926109</v>
      </c>
      <c r="G207" s="73">
        <f t="shared" si="87"/>
        <v>2.05120197044335</v>
      </c>
      <c r="H207" s="101">
        <f t="shared" si="88"/>
        <v>0.37913300492610835</v>
      </c>
      <c r="I207" s="102">
        <f t="shared" si="89"/>
        <v>0.12315270935960591</v>
      </c>
      <c r="J207" s="101">
        <f t="shared" si="94"/>
        <v>2.5534876847290642</v>
      </c>
      <c r="K207" s="126">
        <f t="shared" si="95"/>
        <v>0.85562561576354668</v>
      </c>
      <c r="L207" s="102">
        <f t="shared" si="90"/>
        <v>1.1330049261083743</v>
      </c>
      <c r="M207" s="74">
        <f t="shared" si="110"/>
        <v>3.5633399014778329</v>
      </c>
      <c r="N207" s="71">
        <f t="shared" si="96"/>
        <v>-0.15422660098522201</v>
      </c>
      <c r="O207" s="103">
        <f>'Input Model'!H$10</f>
        <v>203</v>
      </c>
      <c r="P207" s="77">
        <f t="shared" si="91"/>
        <v>680.05000000000007</v>
      </c>
      <c r="Q207" s="104">
        <f>'Input Model'!H$19</f>
        <v>12</v>
      </c>
      <c r="R207" s="77">
        <f t="shared" si="97"/>
        <v>692.05000000000007</v>
      </c>
      <c r="S207" s="104">
        <f>'Input Model'!H$36</f>
        <v>416.39400000000001</v>
      </c>
      <c r="T207" s="104">
        <f>'Input Model'!H$44</f>
        <v>76.963999999999999</v>
      </c>
      <c r="U207" s="105">
        <f>'Input Model'!H$55</f>
        <v>25</v>
      </c>
      <c r="V207" s="104">
        <f t="shared" si="98"/>
        <v>518.35799999999995</v>
      </c>
      <c r="W207" s="79">
        <f t="shared" si="99"/>
        <v>173.69200000000012</v>
      </c>
      <c r="X207" s="105">
        <f>'Input Model'!H$64</f>
        <v>230</v>
      </c>
      <c r="Y207" s="77">
        <f t="shared" si="111"/>
        <v>723.35799999999995</v>
      </c>
      <c r="Z207" s="79">
        <f t="shared" si="112"/>
        <v>-31.307999999999879</v>
      </c>
      <c r="AA207" s="103">
        <f>'Input Model'!H$4</f>
        <v>750</v>
      </c>
      <c r="AB207" s="320">
        <f t="shared" si="100"/>
        <v>510037.50000000006</v>
      </c>
      <c r="AC207" s="104">
        <f t="shared" si="101"/>
        <v>9000</v>
      </c>
      <c r="AD207" s="81">
        <f t="shared" si="102"/>
        <v>519037.50000000006</v>
      </c>
      <c r="AE207" s="104">
        <f t="shared" si="103"/>
        <v>312295.5</v>
      </c>
      <c r="AF207" s="104">
        <f t="shared" si="104"/>
        <v>57723</v>
      </c>
      <c r="AG207" s="105">
        <f t="shared" si="105"/>
        <v>18750</v>
      </c>
      <c r="AH207" s="104">
        <f t="shared" si="106"/>
        <v>388768.5</v>
      </c>
      <c r="AI207" s="79">
        <f t="shared" si="107"/>
        <v>130269.00000000006</v>
      </c>
      <c r="AJ207" s="106">
        <f t="shared" si="108"/>
        <v>172500</v>
      </c>
      <c r="AK207" s="141">
        <f t="shared" si="113"/>
        <v>542518.5</v>
      </c>
      <c r="AL207" s="155">
        <f t="shared" si="109"/>
        <v>-23480.999999999942</v>
      </c>
      <c r="AM207" s="46">
        <v>10</v>
      </c>
      <c r="AO207" s="144"/>
      <c r="AP207" s="144"/>
      <c r="AQ207" s="144"/>
      <c r="AR207" s="144"/>
    </row>
    <row r="208" spans="1:44" s="128" customFormat="1" x14ac:dyDescent="0.25">
      <c r="A208" s="64" t="s">
        <v>4</v>
      </c>
      <c r="B208" s="111" t="s">
        <v>15</v>
      </c>
      <c r="C208" s="101">
        <v>3.4</v>
      </c>
      <c r="D208" s="193">
        <f t="shared" si="92"/>
        <v>3.4</v>
      </c>
      <c r="E208" s="73">
        <f t="shared" si="86"/>
        <v>5.9113300492610835E-2</v>
      </c>
      <c r="F208" s="73">
        <f t="shared" si="93"/>
        <v>3.4591133004926107</v>
      </c>
      <c r="G208" s="73">
        <f t="shared" si="87"/>
        <v>2.05120197044335</v>
      </c>
      <c r="H208" s="101">
        <f t="shared" si="88"/>
        <v>0.37913300492610835</v>
      </c>
      <c r="I208" s="102">
        <f t="shared" si="89"/>
        <v>0.12315270935960591</v>
      </c>
      <c r="J208" s="101">
        <f t="shared" si="94"/>
        <v>2.5534876847290642</v>
      </c>
      <c r="K208" s="126">
        <f t="shared" si="95"/>
        <v>0.9056256157635465</v>
      </c>
      <c r="L208" s="102">
        <f t="shared" si="90"/>
        <v>1.1330049261083743</v>
      </c>
      <c r="M208" s="74">
        <f t="shared" si="110"/>
        <v>3.5633399014778329</v>
      </c>
      <c r="N208" s="71">
        <f t="shared" si="96"/>
        <v>-0.10422660098522218</v>
      </c>
      <c r="O208" s="154">
        <f>'Input Model'!H$10</f>
        <v>203</v>
      </c>
      <c r="P208" s="77">
        <f t="shared" si="91"/>
        <v>690.19999999999993</v>
      </c>
      <c r="Q208" s="104">
        <f>'Input Model'!H$19</f>
        <v>12</v>
      </c>
      <c r="R208" s="77">
        <f t="shared" si="97"/>
        <v>702.19999999999993</v>
      </c>
      <c r="S208" s="104">
        <f>'Input Model'!H$36</f>
        <v>416.39400000000001</v>
      </c>
      <c r="T208" s="104">
        <f>'Input Model'!H$44</f>
        <v>76.963999999999999</v>
      </c>
      <c r="U208" s="105">
        <f>'Input Model'!H$55</f>
        <v>25</v>
      </c>
      <c r="V208" s="104">
        <f t="shared" si="98"/>
        <v>518.35799999999995</v>
      </c>
      <c r="W208" s="79">
        <f t="shared" si="99"/>
        <v>183.84199999999998</v>
      </c>
      <c r="X208" s="105">
        <f>'Input Model'!H$64</f>
        <v>230</v>
      </c>
      <c r="Y208" s="77">
        <f t="shared" si="111"/>
        <v>723.35799999999995</v>
      </c>
      <c r="Z208" s="79">
        <f t="shared" si="112"/>
        <v>-21.158000000000015</v>
      </c>
      <c r="AA208" s="154">
        <f>'Input Model'!H$4</f>
        <v>750</v>
      </c>
      <c r="AB208" s="320">
        <f t="shared" si="100"/>
        <v>517649.99999999994</v>
      </c>
      <c r="AC208" s="104">
        <f t="shared" si="101"/>
        <v>9000</v>
      </c>
      <c r="AD208" s="81">
        <f t="shared" si="102"/>
        <v>526650</v>
      </c>
      <c r="AE208" s="104">
        <f t="shared" si="103"/>
        <v>312295.5</v>
      </c>
      <c r="AF208" s="104">
        <f t="shared" si="104"/>
        <v>57723</v>
      </c>
      <c r="AG208" s="105">
        <f t="shared" si="105"/>
        <v>18750</v>
      </c>
      <c r="AH208" s="104">
        <f t="shared" si="106"/>
        <v>388768.5</v>
      </c>
      <c r="AI208" s="79">
        <f t="shared" si="107"/>
        <v>137881.5</v>
      </c>
      <c r="AJ208" s="106">
        <f t="shared" si="108"/>
        <v>172500</v>
      </c>
      <c r="AK208" s="141">
        <f t="shared" si="113"/>
        <v>542518.5</v>
      </c>
      <c r="AL208" s="155">
        <f t="shared" si="109"/>
        <v>-15868.5</v>
      </c>
      <c r="AM208" s="46">
        <v>11</v>
      </c>
      <c r="AO208" s="144"/>
      <c r="AP208" s="144"/>
      <c r="AQ208" s="144"/>
      <c r="AR208" s="144"/>
    </row>
    <row r="209" spans="1:44" s="128" customFormat="1" x14ac:dyDescent="0.25">
      <c r="A209" s="64" t="s">
        <v>4</v>
      </c>
      <c r="B209" s="130" t="s">
        <v>164</v>
      </c>
      <c r="C209" s="113">
        <v>3.19</v>
      </c>
      <c r="D209" s="86">
        <f t="shared" si="92"/>
        <v>3.19</v>
      </c>
      <c r="E209" s="87">
        <f t="shared" si="86"/>
        <v>5.9113300492610835E-2</v>
      </c>
      <c r="F209" s="87">
        <f t="shared" si="93"/>
        <v>3.2491133004926107</v>
      </c>
      <c r="G209" s="87">
        <f t="shared" si="87"/>
        <v>2.05120197044335</v>
      </c>
      <c r="H209" s="113">
        <f t="shared" si="88"/>
        <v>0.37913300492610835</v>
      </c>
      <c r="I209" s="112">
        <f t="shared" si="89"/>
        <v>0.12315270935960591</v>
      </c>
      <c r="J209" s="113">
        <f t="shared" si="94"/>
        <v>2.5534876847290642</v>
      </c>
      <c r="K209" s="147">
        <f t="shared" si="95"/>
        <v>0.69562561576354653</v>
      </c>
      <c r="L209" s="112">
        <f t="shared" si="90"/>
        <v>1.1330049261083743</v>
      </c>
      <c r="M209" s="88">
        <f t="shared" si="110"/>
        <v>3.5633399014778329</v>
      </c>
      <c r="N209" s="85">
        <f t="shared" si="96"/>
        <v>-0.31422660098522215</v>
      </c>
      <c r="O209" s="110">
        <f>'Input Model'!H$10</f>
        <v>203</v>
      </c>
      <c r="P209" s="92">
        <f t="shared" si="91"/>
        <v>647.56999999999994</v>
      </c>
      <c r="Q209" s="109">
        <f>'Input Model'!H$19</f>
        <v>12</v>
      </c>
      <c r="R209" s="92">
        <f t="shared" si="97"/>
        <v>659.56999999999994</v>
      </c>
      <c r="S209" s="109">
        <f>'Input Model'!H$36</f>
        <v>416.39400000000001</v>
      </c>
      <c r="T209" s="109">
        <f>'Input Model'!H$44</f>
        <v>76.963999999999999</v>
      </c>
      <c r="U209" s="119">
        <f>'Input Model'!H$55</f>
        <v>25</v>
      </c>
      <c r="V209" s="109">
        <f t="shared" si="98"/>
        <v>518.35799999999995</v>
      </c>
      <c r="W209" s="94">
        <f t="shared" si="99"/>
        <v>141.21199999999999</v>
      </c>
      <c r="X209" s="119">
        <f>'Input Model'!H$64</f>
        <v>230</v>
      </c>
      <c r="Y209" s="92">
        <f t="shared" si="111"/>
        <v>723.35799999999995</v>
      </c>
      <c r="Z209" s="94">
        <f t="shared" si="112"/>
        <v>-63.788000000000011</v>
      </c>
      <c r="AA209" s="110">
        <f>'Input Model'!H$4</f>
        <v>750</v>
      </c>
      <c r="AB209" s="321">
        <f t="shared" si="100"/>
        <v>485677.49999999994</v>
      </c>
      <c r="AC209" s="109">
        <f t="shared" si="101"/>
        <v>9000</v>
      </c>
      <c r="AD209" s="96">
        <f t="shared" si="102"/>
        <v>494677.49999999994</v>
      </c>
      <c r="AE209" s="113">
        <f t="shared" si="103"/>
        <v>312295.5</v>
      </c>
      <c r="AF209" s="109">
        <f t="shared" si="104"/>
        <v>57723</v>
      </c>
      <c r="AG209" s="119">
        <f t="shared" si="105"/>
        <v>18750</v>
      </c>
      <c r="AH209" s="109">
        <f t="shared" si="106"/>
        <v>388768.5</v>
      </c>
      <c r="AI209" s="94">
        <f t="shared" si="107"/>
        <v>105908.99999999994</v>
      </c>
      <c r="AJ209" s="120">
        <f t="shared" si="108"/>
        <v>172500</v>
      </c>
      <c r="AK209" s="412">
        <f t="shared" si="113"/>
        <v>542518.5</v>
      </c>
      <c r="AL209" s="100">
        <f t="shared" si="109"/>
        <v>-47841.000000000058</v>
      </c>
      <c r="AM209" s="46">
        <v>12</v>
      </c>
      <c r="AO209" s="144"/>
      <c r="AP209" s="144"/>
      <c r="AQ209" s="144"/>
      <c r="AR209" s="144"/>
    </row>
    <row r="210" spans="1:44" s="144" customFormat="1" x14ac:dyDescent="0.25">
      <c r="A210" s="118">
        <v>2017</v>
      </c>
      <c r="B210" s="145" t="s">
        <v>168</v>
      </c>
      <c r="C210" s="101">
        <v>3.21</v>
      </c>
      <c r="D210" s="193">
        <f t="shared" si="92"/>
        <v>3.21</v>
      </c>
      <c r="E210" s="73">
        <f t="shared" ref="E210:E273" si="114">Q210/O210</f>
        <v>1.9801980198019802E-2</v>
      </c>
      <c r="F210" s="73">
        <f t="shared" si="93"/>
        <v>3.2298019801980198</v>
      </c>
      <c r="G210" s="73">
        <f t="shared" ref="G210:G273" si="115">S210/O210</f>
        <v>1.9063118811881188</v>
      </c>
      <c r="H210" s="101">
        <f t="shared" ref="H210:H273" si="116">T210/O210</f>
        <v>0.37772277227722773</v>
      </c>
      <c r="I210" s="102">
        <f t="shared" ref="I210:I273" si="117">U210/O210</f>
        <v>0.12376237623762376</v>
      </c>
      <c r="J210" s="101">
        <f t="shared" si="94"/>
        <v>2.4077970297029703</v>
      </c>
      <c r="K210" s="126">
        <f t="shared" si="95"/>
        <v>0.82200495049504951</v>
      </c>
      <c r="L210" s="102">
        <f t="shared" ref="L210:L273" si="118">X210/O210</f>
        <v>1.0841584158415842</v>
      </c>
      <c r="M210" s="74">
        <f t="shared" si="110"/>
        <v>3.3681930693069306</v>
      </c>
      <c r="N210" s="71">
        <f t="shared" si="96"/>
        <v>-0.13839108910891085</v>
      </c>
      <c r="O210" s="154">
        <f>'Input Model'!G$10</f>
        <v>202</v>
      </c>
      <c r="P210" s="77">
        <f t="shared" ref="P210:P276" si="119">C210*O210</f>
        <v>648.41999999999996</v>
      </c>
      <c r="Q210" s="104">
        <f>'Input Model'!G$19</f>
        <v>4</v>
      </c>
      <c r="R210" s="77">
        <f t="shared" si="97"/>
        <v>652.41999999999996</v>
      </c>
      <c r="S210" s="104">
        <f>'Input Model'!G$36</f>
        <v>385.07499999999999</v>
      </c>
      <c r="T210" s="104">
        <f>'Input Model'!G$44</f>
        <v>76.3</v>
      </c>
      <c r="U210" s="105">
        <f>'Input Model'!G$55</f>
        <v>25</v>
      </c>
      <c r="V210" s="104">
        <f t="shared" si="98"/>
        <v>486.375</v>
      </c>
      <c r="W210" s="79">
        <f t="shared" si="99"/>
        <v>166.04499999999996</v>
      </c>
      <c r="X210" s="105">
        <f>'Input Model'!G$64</f>
        <v>219</v>
      </c>
      <c r="Y210" s="77">
        <f t="shared" si="111"/>
        <v>680.375</v>
      </c>
      <c r="Z210" s="79">
        <f t="shared" si="112"/>
        <v>-27.955000000000041</v>
      </c>
      <c r="AA210" s="154">
        <f>'Input Model'!G$4</f>
        <v>750</v>
      </c>
      <c r="AB210" s="320">
        <f t="shared" si="100"/>
        <v>486314.99999999994</v>
      </c>
      <c r="AC210" s="104">
        <f t="shared" si="101"/>
        <v>3000</v>
      </c>
      <c r="AD210" s="81">
        <f t="shared" si="102"/>
        <v>489314.99999999994</v>
      </c>
      <c r="AE210" s="104">
        <f t="shared" si="103"/>
        <v>288806.25</v>
      </c>
      <c r="AF210" s="104">
        <f t="shared" si="104"/>
        <v>57225</v>
      </c>
      <c r="AG210" s="105">
        <f t="shared" si="105"/>
        <v>18750</v>
      </c>
      <c r="AH210" s="104">
        <f t="shared" si="106"/>
        <v>364781.25</v>
      </c>
      <c r="AI210" s="79">
        <f t="shared" si="107"/>
        <v>124533.74999999994</v>
      </c>
      <c r="AJ210" s="106">
        <f t="shared" si="108"/>
        <v>164250</v>
      </c>
      <c r="AK210" s="141">
        <f t="shared" si="113"/>
        <v>510281.25</v>
      </c>
      <c r="AL210" s="155">
        <f t="shared" si="109"/>
        <v>-20966.250000000058</v>
      </c>
      <c r="AM210" s="46">
        <v>1</v>
      </c>
    </row>
    <row r="211" spans="1:44" s="144" customFormat="1" x14ac:dyDescent="0.25">
      <c r="A211" s="64" t="s">
        <v>4</v>
      </c>
      <c r="B211" s="111" t="s">
        <v>17</v>
      </c>
      <c r="C211" s="101">
        <v>3.23</v>
      </c>
      <c r="D211" s="72">
        <f t="shared" si="92"/>
        <v>3.23</v>
      </c>
      <c r="E211" s="73">
        <f t="shared" si="114"/>
        <v>1.9801980198019802E-2</v>
      </c>
      <c r="F211" s="73">
        <f t="shared" si="93"/>
        <v>3.2498019801980198</v>
      </c>
      <c r="G211" s="73">
        <f t="shared" si="115"/>
        <v>1.9063118811881188</v>
      </c>
      <c r="H211" s="101">
        <f t="shared" si="116"/>
        <v>0.37772277227722773</v>
      </c>
      <c r="I211" s="102">
        <f t="shared" si="117"/>
        <v>0.12376237623762376</v>
      </c>
      <c r="J211" s="101">
        <f t="shared" si="94"/>
        <v>2.4077970297029703</v>
      </c>
      <c r="K211" s="126">
        <f t="shared" si="95"/>
        <v>0.84200495049504953</v>
      </c>
      <c r="L211" s="102">
        <f t="shared" si="118"/>
        <v>1.0841584158415842</v>
      </c>
      <c r="M211" s="74">
        <f t="shared" si="110"/>
        <v>3.3681930693069306</v>
      </c>
      <c r="N211" s="71">
        <f t="shared" si="96"/>
        <v>-0.11839108910891083</v>
      </c>
      <c r="O211" s="103">
        <f>'Input Model'!G$10</f>
        <v>202</v>
      </c>
      <c r="P211" s="77">
        <f t="shared" si="119"/>
        <v>652.46</v>
      </c>
      <c r="Q211" s="104">
        <f>'Input Model'!G$19</f>
        <v>4</v>
      </c>
      <c r="R211" s="77">
        <f t="shared" si="97"/>
        <v>656.46</v>
      </c>
      <c r="S211" s="104">
        <f>'Input Model'!G$36</f>
        <v>385.07499999999999</v>
      </c>
      <c r="T211" s="104">
        <f>'Input Model'!G$44</f>
        <v>76.3</v>
      </c>
      <c r="U211" s="105">
        <f>'Input Model'!G$55</f>
        <v>25</v>
      </c>
      <c r="V211" s="104">
        <f t="shared" si="98"/>
        <v>486.375</v>
      </c>
      <c r="W211" s="79">
        <f t="shared" si="99"/>
        <v>170.08500000000004</v>
      </c>
      <c r="X211" s="105">
        <f>'Input Model'!G$64</f>
        <v>219</v>
      </c>
      <c r="Y211" s="77">
        <f t="shared" si="111"/>
        <v>680.375</v>
      </c>
      <c r="Z211" s="79">
        <f t="shared" si="112"/>
        <v>-23.914999999999964</v>
      </c>
      <c r="AA211" s="103">
        <f>'Input Model'!G$4</f>
        <v>750</v>
      </c>
      <c r="AB211" s="320">
        <f t="shared" si="100"/>
        <v>489345</v>
      </c>
      <c r="AC211" s="104">
        <f t="shared" si="101"/>
        <v>3000</v>
      </c>
      <c r="AD211" s="81">
        <f t="shared" si="102"/>
        <v>492345</v>
      </c>
      <c r="AE211" s="104">
        <f t="shared" si="103"/>
        <v>288806.25</v>
      </c>
      <c r="AF211" s="104">
        <f t="shared" si="104"/>
        <v>57225</v>
      </c>
      <c r="AG211" s="105">
        <f t="shared" si="105"/>
        <v>18750</v>
      </c>
      <c r="AH211" s="104">
        <f t="shared" si="106"/>
        <v>364781.25</v>
      </c>
      <c r="AI211" s="79">
        <f t="shared" si="107"/>
        <v>127563.75</v>
      </c>
      <c r="AJ211" s="106">
        <f t="shared" si="108"/>
        <v>164250</v>
      </c>
      <c r="AK211" s="141">
        <f t="shared" si="113"/>
        <v>510281.25</v>
      </c>
      <c r="AL211" s="155">
        <f t="shared" si="109"/>
        <v>-17936.25</v>
      </c>
      <c r="AM211" s="46">
        <v>2</v>
      </c>
    </row>
    <row r="212" spans="1:44" s="144" customFormat="1" x14ac:dyDescent="0.25">
      <c r="A212" s="64" t="s">
        <v>4</v>
      </c>
      <c r="B212" s="111" t="s">
        <v>18</v>
      </c>
      <c r="C212" s="101">
        <v>3.14</v>
      </c>
      <c r="D212" s="72">
        <f t="shared" si="92"/>
        <v>3.14</v>
      </c>
      <c r="E212" s="73">
        <f t="shared" si="114"/>
        <v>1.9801980198019802E-2</v>
      </c>
      <c r="F212" s="73">
        <f t="shared" si="93"/>
        <v>3.1598019801980199</v>
      </c>
      <c r="G212" s="73">
        <f t="shared" si="115"/>
        <v>1.9063118811881188</v>
      </c>
      <c r="H212" s="101">
        <f t="shared" si="116"/>
        <v>0.37772277227722773</v>
      </c>
      <c r="I212" s="102">
        <f t="shared" si="117"/>
        <v>0.12376237623762376</v>
      </c>
      <c r="J212" s="101">
        <f t="shared" si="94"/>
        <v>2.4077970297029703</v>
      </c>
      <c r="K212" s="126">
        <f t="shared" si="95"/>
        <v>0.75200495049504967</v>
      </c>
      <c r="L212" s="102">
        <f t="shared" si="118"/>
        <v>1.0841584158415842</v>
      </c>
      <c r="M212" s="74">
        <f t="shared" si="110"/>
        <v>3.3681930693069306</v>
      </c>
      <c r="N212" s="71">
        <f t="shared" si="96"/>
        <v>-0.20839108910891069</v>
      </c>
      <c r="O212" s="103">
        <f>'Input Model'!G$10</f>
        <v>202</v>
      </c>
      <c r="P212" s="77">
        <f t="shared" si="119"/>
        <v>634.28</v>
      </c>
      <c r="Q212" s="104">
        <f>'Input Model'!G$19</f>
        <v>4</v>
      </c>
      <c r="R212" s="77">
        <f t="shared" si="97"/>
        <v>638.28</v>
      </c>
      <c r="S212" s="104">
        <f>'Input Model'!G$36</f>
        <v>385.07499999999999</v>
      </c>
      <c r="T212" s="104">
        <f>'Input Model'!G$44</f>
        <v>76.3</v>
      </c>
      <c r="U212" s="105">
        <f>'Input Model'!G$55</f>
        <v>25</v>
      </c>
      <c r="V212" s="104">
        <f t="shared" si="98"/>
        <v>486.375</v>
      </c>
      <c r="W212" s="79">
        <f t="shared" si="99"/>
        <v>151.90499999999997</v>
      </c>
      <c r="X212" s="105">
        <f>'Input Model'!G$64</f>
        <v>219</v>
      </c>
      <c r="Y212" s="77">
        <f t="shared" si="111"/>
        <v>680.375</v>
      </c>
      <c r="Z212" s="79">
        <f t="shared" si="112"/>
        <v>-42.095000000000027</v>
      </c>
      <c r="AA212" s="103">
        <f>'Input Model'!G$4</f>
        <v>750</v>
      </c>
      <c r="AB212" s="320">
        <f t="shared" si="100"/>
        <v>475710</v>
      </c>
      <c r="AC212" s="104">
        <f t="shared" si="101"/>
        <v>3000</v>
      </c>
      <c r="AD212" s="81">
        <f t="shared" si="102"/>
        <v>478710</v>
      </c>
      <c r="AE212" s="104">
        <f t="shared" si="103"/>
        <v>288806.25</v>
      </c>
      <c r="AF212" s="104">
        <f t="shared" si="104"/>
        <v>57225</v>
      </c>
      <c r="AG212" s="105">
        <f t="shared" si="105"/>
        <v>18750</v>
      </c>
      <c r="AH212" s="104">
        <f t="shared" si="106"/>
        <v>364781.25</v>
      </c>
      <c r="AI212" s="79">
        <f t="shared" si="107"/>
        <v>113928.75</v>
      </c>
      <c r="AJ212" s="106">
        <f t="shared" si="108"/>
        <v>164250</v>
      </c>
      <c r="AK212" s="141">
        <f t="shared" si="113"/>
        <v>510281.25</v>
      </c>
      <c r="AL212" s="155">
        <f t="shared" si="109"/>
        <v>-31571.25</v>
      </c>
      <c r="AM212" s="46">
        <v>3</v>
      </c>
    </row>
    <row r="213" spans="1:44" s="144" customFormat="1" x14ac:dyDescent="0.25">
      <c r="A213" s="64" t="s">
        <v>4</v>
      </c>
      <c r="B213" s="111" t="s">
        <v>19</v>
      </c>
      <c r="C213" s="101">
        <v>3.2</v>
      </c>
      <c r="D213" s="72">
        <f t="shared" si="92"/>
        <v>3.2</v>
      </c>
      <c r="E213" s="73">
        <f t="shared" si="114"/>
        <v>1.9801980198019802E-2</v>
      </c>
      <c r="F213" s="73">
        <f t="shared" si="93"/>
        <v>3.21980198019802</v>
      </c>
      <c r="G213" s="73">
        <f t="shared" si="115"/>
        <v>1.9063118811881188</v>
      </c>
      <c r="H213" s="101">
        <f t="shared" si="116"/>
        <v>0.37772277227722773</v>
      </c>
      <c r="I213" s="102">
        <f t="shared" si="117"/>
        <v>0.12376237623762376</v>
      </c>
      <c r="J213" s="101">
        <f t="shared" si="94"/>
        <v>2.4077970297029703</v>
      </c>
      <c r="K213" s="126">
        <f t="shared" si="95"/>
        <v>0.81200495049504973</v>
      </c>
      <c r="L213" s="102">
        <f t="shared" si="118"/>
        <v>1.0841584158415842</v>
      </c>
      <c r="M213" s="74">
        <f t="shared" si="110"/>
        <v>3.3681930693069306</v>
      </c>
      <c r="N213" s="71">
        <f t="shared" si="96"/>
        <v>-0.14839108910891063</v>
      </c>
      <c r="O213" s="103">
        <f>'Input Model'!G$10</f>
        <v>202</v>
      </c>
      <c r="P213" s="77">
        <f t="shared" si="119"/>
        <v>646.40000000000009</v>
      </c>
      <c r="Q213" s="104">
        <f>'Input Model'!G$19</f>
        <v>4</v>
      </c>
      <c r="R213" s="77">
        <f t="shared" si="97"/>
        <v>650.40000000000009</v>
      </c>
      <c r="S213" s="104">
        <f>'Input Model'!G$36</f>
        <v>385.07499999999999</v>
      </c>
      <c r="T213" s="104">
        <f>'Input Model'!G$44</f>
        <v>76.3</v>
      </c>
      <c r="U213" s="105">
        <f>'Input Model'!G$55</f>
        <v>25</v>
      </c>
      <c r="V213" s="104">
        <f t="shared" si="98"/>
        <v>486.375</v>
      </c>
      <c r="W213" s="79">
        <f t="shared" si="99"/>
        <v>164.02500000000009</v>
      </c>
      <c r="X213" s="105">
        <f>'Input Model'!G$64</f>
        <v>219</v>
      </c>
      <c r="Y213" s="77">
        <f t="shared" si="111"/>
        <v>680.375</v>
      </c>
      <c r="Z213" s="79">
        <f t="shared" si="112"/>
        <v>-29.974999999999909</v>
      </c>
      <c r="AA213" s="103">
        <f>'Input Model'!G$4</f>
        <v>750</v>
      </c>
      <c r="AB213" s="320">
        <f t="shared" si="100"/>
        <v>484800.00000000006</v>
      </c>
      <c r="AC213" s="104">
        <f t="shared" si="101"/>
        <v>3000</v>
      </c>
      <c r="AD213" s="81">
        <f t="shared" si="102"/>
        <v>487800.00000000006</v>
      </c>
      <c r="AE213" s="104">
        <f t="shared" si="103"/>
        <v>288806.25</v>
      </c>
      <c r="AF213" s="104">
        <f t="shared" si="104"/>
        <v>57225</v>
      </c>
      <c r="AG213" s="105">
        <f t="shared" si="105"/>
        <v>18750</v>
      </c>
      <c r="AH213" s="104">
        <f t="shared" si="106"/>
        <v>364781.25</v>
      </c>
      <c r="AI213" s="79">
        <f t="shared" si="107"/>
        <v>123018.75000000006</v>
      </c>
      <c r="AJ213" s="106">
        <f t="shared" si="108"/>
        <v>164250</v>
      </c>
      <c r="AK213" s="141">
        <f t="shared" si="113"/>
        <v>510281.25</v>
      </c>
      <c r="AL213" s="155">
        <f t="shared" si="109"/>
        <v>-22481.249999999942</v>
      </c>
      <c r="AM213" s="46">
        <v>4</v>
      </c>
    </row>
    <row r="214" spans="1:44" s="144" customFormat="1" x14ac:dyDescent="0.25">
      <c r="A214" s="64" t="s">
        <v>4</v>
      </c>
      <c r="B214" s="145" t="s">
        <v>169</v>
      </c>
      <c r="C214" s="101">
        <v>3.24</v>
      </c>
      <c r="D214" s="72">
        <f t="shared" si="92"/>
        <v>3.24</v>
      </c>
      <c r="E214" s="73">
        <f t="shared" si="114"/>
        <v>1.9801980198019802E-2</v>
      </c>
      <c r="F214" s="73">
        <f t="shared" si="93"/>
        <v>3.25980198019802</v>
      </c>
      <c r="G214" s="73">
        <f t="shared" si="115"/>
        <v>1.9063118811881188</v>
      </c>
      <c r="H214" s="101">
        <f t="shared" si="116"/>
        <v>0.37772277227722773</v>
      </c>
      <c r="I214" s="102">
        <f t="shared" si="117"/>
        <v>0.12376237623762376</v>
      </c>
      <c r="J214" s="101">
        <f t="shared" si="94"/>
        <v>2.4077970297029703</v>
      </c>
      <c r="K214" s="126">
        <f t="shared" si="95"/>
        <v>0.85200495049504976</v>
      </c>
      <c r="L214" s="102">
        <f t="shared" si="118"/>
        <v>1.0841584158415842</v>
      </c>
      <c r="M214" s="74">
        <f t="shared" si="110"/>
        <v>3.3681930693069306</v>
      </c>
      <c r="N214" s="71">
        <f t="shared" si="96"/>
        <v>-0.1083910891089106</v>
      </c>
      <c r="O214" s="103">
        <f>'Input Model'!G$10</f>
        <v>202</v>
      </c>
      <c r="P214" s="77">
        <f t="shared" si="119"/>
        <v>654.48</v>
      </c>
      <c r="Q214" s="104">
        <f>'Input Model'!G$19</f>
        <v>4</v>
      </c>
      <c r="R214" s="77">
        <f t="shared" si="97"/>
        <v>658.48</v>
      </c>
      <c r="S214" s="104">
        <f>'Input Model'!G$36</f>
        <v>385.07499999999999</v>
      </c>
      <c r="T214" s="104">
        <f>'Input Model'!G$44</f>
        <v>76.3</v>
      </c>
      <c r="U214" s="105">
        <f>'Input Model'!G$55</f>
        <v>25</v>
      </c>
      <c r="V214" s="104">
        <f t="shared" si="98"/>
        <v>486.375</v>
      </c>
      <c r="W214" s="79">
        <f t="shared" si="99"/>
        <v>172.10500000000002</v>
      </c>
      <c r="X214" s="105">
        <f>'Input Model'!G$64</f>
        <v>219</v>
      </c>
      <c r="Y214" s="77">
        <f t="shared" si="111"/>
        <v>680.375</v>
      </c>
      <c r="Z214" s="79">
        <f t="shared" si="112"/>
        <v>-21.894999999999982</v>
      </c>
      <c r="AA214" s="103">
        <f>'Input Model'!G$4</f>
        <v>750</v>
      </c>
      <c r="AB214" s="320">
        <f t="shared" si="100"/>
        <v>490860</v>
      </c>
      <c r="AC214" s="104">
        <f t="shared" si="101"/>
        <v>3000</v>
      </c>
      <c r="AD214" s="81">
        <f t="shared" si="102"/>
        <v>493860</v>
      </c>
      <c r="AE214" s="104">
        <f t="shared" si="103"/>
        <v>288806.25</v>
      </c>
      <c r="AF214" s="104">
        <f t="shared" si="104"/>
        <v>57225</v>
      </c>
      <c r="AG214" s="105">
        <f t="shared" si="105"/>
        <v>18750</v>
      </c>
      <c r="AH214" s="104">
        <f t="shared" si="106"/>
        <v>364781.25</v>
      </c>
      <c r="AI214" s="79">
        <f t="shared" si="107"/>
        <v>129078.75</v>
      </c>
      <c r="AJ214" s="106">
        <f t="shared" si="108"/>
        <v>164250</v>
      </c>
      <c r="AK214" s="141">
        <f t="shared" si="113"/>
        <v>510281.25</v>
      </c>
      <c r="AL214" s="155">
        <f t="shared" si="109"/>
        <v>-16421.25</v>
      </c>
      <c r="AM214" s="46">
        <v>5</v>
      </c>
    </row>
    <row r="215" spans="1:44" s="144" customFormat="1" x14ac:dyDescent="0.25">
      <c r="A215" s="64" t="s">
        <v>4</v>
      </c>
      <c r="B215" s="111" t="s">
        <v>20</v>
      </c>
      <c r="C215" s="101">
        <v>3.33</v>
      </c>
      <c r="D215" s="72">
        <f t="shared" si="92"/>
        <v>3.33</v>
      </c>
      <c r="E215" s="73">
        <f t="shared" si="114"/>
        <v>1.9801980198019802E-2</v>
      </c>
      <c r="F215" s="73">
        <f t="shared" si="93"/>
        <v>3.3498019801980199</v>
      </c>
      <c r="G215" s="73">
        <f t="shared" si="115"/>
        <v>1.9063118811881188</v>
      </c>
      <c r="H215" s="101">
        <f t="shared" si="116"/>
        <v>0.37772277227722773</v>
      </c>
      <c r="I215" s="102">
        <f t="shared" si="117"/>
        <v>0.12376237623762376</v>
      </c>
      <c r="J215" s="101">
        <f t="shared" si="94"/>
        <v>2.4077970297029703</v>
      </c>
      <c r="K215" s="126">
        <f t="shared" si="95"/>
        <v>0.94200495049504962</v>
      </c>
      <c r="L215" s="102">
        <f t="shared" si="118"/>
        <v>1.0841584158415842</v>
      </c>
      <c r="M215" s="74">
        <f t="shared" si="110"/>
        <v>3.3681930693069306</v>
      </c>
      <c r="N215" s="71">
        <f t="shared" si="96"/>
        <v>-1.8391089108910741E-2</v>
      </c>
      <c r="O215" s="103">
        <f>'Input Model'!G$10</f>
        <v>202</v>
      </c>
      <c r="P215" s="77">
        <f t="shared" si="119"/>
        <v>672.66</v>
      </c>
      <c r="Q215" s="104">
        <f>'Input Model'!G$19</f>
        <v>4</v>
      </c>
      <c r="R215" s="77">
        <f t="shared" si="97"/>
        <v>676.66</v>
      </c>
      <c r="S215" s="104">
        <f>'Input Model'!G$36</f>
        <v>385.07499999999999</v>
      </c>
      <c r="T215" s="104">
        <f>'Input Model'!G$44</f>
        <v>76.3</v>
      </c>
      <c r="U215" s="105">
        <f>'Input Model'!G$55</f>
        <v>25</v>
      </c>
      <c r="V215" s="104">
        <f t="shared" si="98"/>
        <v>486.375</v>
      </c>
      <c r="W215" s="79">
        <f t="shared" si="99"/>
        <v>190.28499999999997</v>
      </c>
      <c r="X215" s="105">
        <f>'Input Model'!G$64</f>
        <v>219</v>
      </c>
      <c r="Y215" s="77">
        <f t="shared" si="111"/>
        <v>680.375</v>
      </c>
      <c r="Z215" s="79">
        <f t="shared" si="112"/>
        <v>-3.7150000000000318</v>
      </c>
      <c r="AA215" s="103">
        <f>'Input Model'!G$4</f>
        <v>750</v>
      </c>
      <c r="AB215" s="320">
        <f t="shared" si="100"/>
        <v>504495</v>
      </c>
      <c r="AC215" s="104">
        <f t="shared" si="101"/>
        <v>3000</v>
      </c>
      <c r="AD215" s="81">
        <f t="shared" si="102"/>
        <v>507495</v>
      </c>
      <c r="AE215" s="104">
        <f t="shared" si="103"/>
        <v>288806.25</v>
      </c>
      <c r="AF215" s="104">
        <f t="shared" si="104"/>
        <v>57225</v>
      </c>
      <c r="AG215" s="105">
        <f t="shared" si="105"/>
        <v>18750</v>
      </c>
      <c r="AH215" s="104">
        <f t="shared" si="106"/>
        <v>364781.25</v>
      </c>
      <c r="AI215" s="79">
        <f t="shared" si="107"/>
        <v>142713.75</v>
      </c>
      <c r="AJ215" s="106">
        <f t="shared" si="108"/>
        <v>164250</v>
      </c>
      <c r="AK215" s="141">
        <f t="shared" si="113"/>
        <v>510281.25</v>
      </c>
      <c r="AL215" s="155">
        <f t="shared" si="109"/>
        <v>-2786.25</v>
      </c>
      <c r="AM215" s="46">
        <v>6</v>
      </c>
    </row>
    <row r="216" spans="1:44" s="144" customFormat="1" x14ac:dyDescent="0.25">
      <c r="A216" s="64" t="s">
        <v>4</v>
      </c>
      <c r="B216" s="111" t="s">
        <v>11</v>
      </c>
      <c r="C216" s="101">
        <v>3.43</v>
      </c>
      <c r="D216" s="72">
        <f t="shared" si="92"/>
        <v>3.43</v>
      </c>
      <c r="E216" s="73">
        <f t="shared" si="114"/>
        <v>1.9801980198019802E-2</v>
      </c>
      <c r="F216" s="73">
        <f t="shared" si="93"/>
        <v>3.44980198019802</v>
      </c>
      <c r="G216" s="73">
        <f t="shared" si="115"/>
        <v>1.9063118811881188</v>
      </c>
      <c r="H216" s="101">
        <f t="shared" si="116"/>
        <v>0.37772277227722773</v>
      </c>
      <c r="I216" s="102">
        <f t="shared" si="117"/>
        <v>0.12376237623762376</v>
      </c>
      <c r="J216" s="101">
        <f t="shared" si="94"/>
        <v>2.4077970297029703</v>
      </c>
      <c r="K216" s="126">
        <f t="shared" si="95"/>
        <v>1.0420049504950497</v>
      </c>
      <c r="L216" s="102">
        <f t="shared" si="118"/>
        <v>1.0841584158415842</v>
      </c>
      <c r="M216" s="74">
        <f t="shared" si="110"/>
        <v>3.3681930693069306</v>
      </c>
      <c r="N216" s="71">
        <f t="shared" si="96"/>
        <v>8.1608910891089348E-2</v>
      </c>
      <c r="O216" s="103">
        <f>'Input Model'!G$10</f>
        <v>202</v>
      </c>
      <c r="P216" s="77">
        <f t="shared" si="119"/>
        <v>692.86</v>
      </c>
      <c r="Q216" s="104">
        <f>'Input Model'!G$19</f>
        <v>4</v>
      </c>
      <c r="R216" s="77">
        <f t="shared" si="97"/>
        <v>696.86</v>
      </c>
      <c r="S216" s="104">
        <f>'Input Model'!G$36</f>
        <v>385.07499999999999</v>
      </c>
      <c r="T216" s="104">
        <f>'Input Model'!G$44</f>
        <v>76.3</v>
      </c>
      <c r="U216" s="105">
        <f>'Input Model'!G$55</f>
        <v>25</v>
      </c>
      <c r="V216" s="104">
        <f t="shared" si="98"/>
        <v>486.375</v>
      </c>
      <c r="W216" s="79">
        <f t="shared" si="99"/>
        <v>210.48500000000001</v>
      </c>
      <c r="X216" s="105">
        <f>'Input Model'!G$64</f>
        <v>219</v>
      </c>
      <c r="Y216" s="77">
        <f t="shared" si="111"/>
        <v>680.375</v>
      </c>
      <c r="Z216" s="79">
        <f t="shared" si="112"/>
        <v>16.485000000000014</v>
      </c>
      <c r="AA216" s="103">
        <f>'Input Model'!G$4</f>
        <v>750</v>
      </c>
      <c r="AB216" s="320">
        <f t="shared" si="100"/>
        <v>519645</v>
      </c>
      <c r="AC216" s="104">
        <f t="shared" si="101"/>
        <v>3000</v>
      </c>
      <c r="AD216" s="81">
        <f t="shared" si="102"/>
        <v>522645</v>
      </c>
      <c r="AE216" s="104">
        <f t="shared" si="103"/>
        <v>288806.25</v>
      </c>
      <c r="AF216" s="104">
        <f t="shared" si="104"/>
        <v>57225</v>
      </c>
      <c r="AG216" s="105">
        <f t="shared" si="105"/>
        <v>18750</v>
      </c>
      <c r="AH216" s="104">
        <f t="shared" si="106"/>
        <v>364781.25</v>
      </c>
      <c r="AI216" s="79">
        <f t="shared" si="107"/>
        <v>157863.75</v>
      </c>
      <c r="AJ216" s="106">
        <f t="shared" si="108"/>
        <v>164250</v>
      </c>
      <c r="AK216" s="141">
        <f t="shared" si="113"/>
        <v>510281.25</v>
      </c>
      <c r="AL216" s="155">
        <f t="shared" si="109"/>
        <v>12363.75</v>
      </c>
      <c r="AM216" s="46">
        <v>7</v>
      </c>
    </row>
    <row r="217" spans="1:44" s="144" customFormat="1" x14ac:dyDescent="0.25">
      <c r="A217" s="64" t="s">
        <v>4</v>
      </c>
      <c r="B217" s="111" t="s">
        <v>12</v>
      </c>
      <c r="C217" s="101">
        <v>3.52</v>
      </c>
      <c r="D217" s="72">
        <f t="shared" si="92"/>
        <v>3.52</v>
      </c>
      <c r="E217" s="73">
        <f t="shared" si="114"/>
        <v>1.9801980198019802E-2</v>
      </c>
      <c r="F217" s="73">
        <f t="shared" si="93"/>
        <v>3.5398019801980198</v>
      </c>
      <c r="G217" s="73">
        <f t="shared" si="115"/>
        <v>1.9063118811881188</v>
      </c>
      <c r="H217" s="101">
        <f t="shared" si="116"/>
        <v>0.37772277227722773</v>
      </c>
      <c r="I217" s="102">
        <f t="shared" si="117"/>
        <v>0.12376237623762376</v>
      </c>
      <c r="J217" s="101">
        <f t="shared" si="94"/>
        <v>2.4077970297029703</v>
      </c>
      <c r="K217" s="126">
        <f t="shared" si="95"/>
        <v>1.1320049504950496</v>
      </c>
      <c r="L217" s="102">
        <f t="shared" si="118"/>
        <v>1.0841584158415842</v>
      </c>
      <c r="M217" s="74">
        <f t="shared" si="110"/>
        <v>3.3681930693069306</v>
      </c>
      <c r="N217" s="71">
        <f t="shared" si="96"/>
        <v>0.17160891089108921</v>
      </c>
      <c r="O217" s="103">
        <f>'Input Model'!G$10</f>
        <v>202</v>
      </c>
      <c r="P217" s="77">
        <f t="shared" si="119"/>
        <v>711.04</v>
      </c>
      <c r="Q217" s="104">
        <f>'Input Model'!G$19</f>
        <v>4</v>
      </c>
      <c r="R217" s="77">
        <f t="shared" si="97"/>
        <v>715.04</v>
      </c>
      <c r="S217" s="104">
        <f>'Input Model'!G$36</f>
        <v>385.07499999999999</v>
      </c>
      <c r="T217" s="104">
        <f>'Input Model'!G$44</f>
        <v>76.3</v>
      </c>
      <c r="U217" s="105">
        <f>'Input Model'!G$55</f>
        <v>25</v>
      </c>
      <c r="V217" s="104">
        <f t="shared" si="98"/>
        <v>486.375</v>
      </c>
      <c r="W217" s="79">
        <f t="shared" si="99"/>
        <v>228.66499999999996</v>
      </c>
      <c r="X217" s="105">
        <f>'Input Model'!G$64</f>
        <v>219</v>
      </c>
      <c r="Y217" s="77">
        <f t="shared" si="111"/>
        <v>680.375</v>
      </c>
      <c r="Z217" s="79">
        <f t="shared" si="112"/>
        <v>34.664999999999964</v>
      </c>
      <c r="AA217" s="103">
        <f>'Input Model'!G$4</f>
        <v>750</v>
      </c>
      <c r="AB217" s="320">
        <f t="shared" si="100"/>
        <v>533280</v>
      </c>
      <c r="AC217" s="104">
        <f t="shared" si="101"/>
        <v>3000</v>
      </c>
      <c r="AD217" s="81">
        <f t="shared" si="102"/>
        <v>536280</v>
      </c>
      <c r="AE217" s="104">
        <f t="shared" si="103"/>
        <v>288806.25</v>
      </c>
      <c r="AF217" s="104">
        <f t="shared" si="104"/>
        <v>57225</v>
      </c>
      <c r="AG217" s="105">
        <f t="shared" si="105"/>
        <v>18750</v>
      </c>
      <c r="AH217" s="104">
        <f t="shared" si="106"/>
        <v>364781.25</v>
      </c>
      <c r="AI217" s="79">
        <f t="shared" si="107"/>
        <v>171498.75</v>
      </c>
      <c r="AJ217" s="106">
        <f t="shared" si="108"/>
        <v>164250</v>
      </c>
      <c r="AK217" s="141">
        <f t="shared" si="113"/>
        <v>510281.25</v>
      </c>
      <c r="AL217" s="155">
        <f t="shared" si="109"/>
        <v>25998.75</v>
      </c>
      <c r="AM217" s="46">
        <v>8</v>
      </c>
    </row>
    <row r="218" spans="1:44" s="144" customFormat="1" x14ac:dyDescent="0.25">
      <c r="A218" s="64" t="s">
        <v>4</v>
      </c>
      <c r="B218" s="111" t="s">
        <v>13</v>
      </c>
      <c r="C218" s="101">
        <v>3.57</v>
      </c>
      <c r="D218" s="72">
        <f t="shared" si="92"/>
        <v>3.57</v>
      </c>
      <c r="E218" s="73">
        <f t="shared" si="114"/>
        <v>1.9801980198019802E-2</v>
      </c>
      <c r="F218" s="73">
        <f t="shared" si="93"/>
        <v>3.5898019801980197</v>
      </c>
      <c r="G218" s="73">
        <f t="shared" si="115"/>
        <v>1.9063118811881188</v>
      </c>
      <c r="H218" s="101">
        <f t="shared" si="116"/>
        <v>0.37772277227722773</v>
      </c>
      <c r="I218" s="102">
        <f t="shared" si="117"/>
        <v>0.12376237623762376</v>
      </c>
      <c r="J218" s="101">
        <f t="shared" si="94"/>
        <v>2.4077970297029703</v>
      </c>
      <c r="K218" s="126">
        <f t="shared" si="95"/>
        <v>1.1820049504950494</v>
      </c>
      <c r="L218" s="102">
        <f t="shared" si="118"/>
        <v>1.0841584158415842</v>
      </c>
      <c r="M218" s="74">
        <f t="shared" si="110"/>
        <v>3.3681930693069306</v>
      </c>
      <c r="N218" s="71">
        <f t="shared" si="96"/>
        <v>0.22160891089108903</v>
      </c>
      <c r="O218" s="103">
        <f>'Input Model'!G$10</f>
        <v>202</v>
      </c>
      <c r="P218" s="77">
        <f t="shared" si="119"/>
        <v>721.14</v>
      </c>
      <c r="Q218" s="104">
        <f>'Input Model'!G$19</f>
        <v>4</v>
      </c>
      <c r="R218" s="77">
        <f t="shared" si="97"/>
        <v>725.14</v>
      </c>
      <c r="S218" s="104">
        <f>'Input Model'!G$36</f>
        <v>385.07499999999999</v>
      </c>
      <c r="T218" s="104">
        <f>'Input Model'!G$44</f>
        <v>76.3</v>
      </c>
      <c r="U218" s="105">
        <f>'Input Model'!G$55</f>
        <v>25</v>
      </c>
      <c r="V218" s="104">
        <f t="shared" si="98"/>
        <v>486.375</v>
      </c>
      <c r="W218" s="79">
        <f t="shared" si="99"/>
        <v>238.76499999999999</v>
      </c>
      <c r="X218" s="105">
        <f>'Input Model'!G$64</f>
        <v>219</v>
      </c>
      <c r="Y218" s="77">
        <f t="shared" si="111"/>
        <v>680.375</v>
      </c>
      <c r="Z218" s="79">
        <f t="shared" si="112"/>
        <v>44.764999999999986</v>
      </c>
      <c r="AA218" s="103">
        <f>'Input Model'!G$4</f>
        <v>750</v>
      </c>
      <c r="AB218" s="320">
        <f t="shared" si="100"/>
        <v>540855</v>
      </c>
      <c r="AC218" s="104">
        <f t="shared" si="101"/>
        <v>3000</v>
      </c>
      <c r="AD218" s="81">
        <f t="shared" si="102"/>
        <v>543855</v>
      </c>
      <c r="AE218" s="104">
        <f t="shared" si="103"/>
        <v>288806.25</v>
      </c>
      <c r="AF218" s="104">
        <f t="shared" si="104"/>
        <v>57225</v>
      </c>
      <c r="AG218" s="105">
        <f t="shared" si="105"/>
        <v>18750</v>
      </c>
      <c r="AH218" s="104">
        <f t="shared" si="106"/>
        <v>364781.25</v>
      </c>
      <c r="AI218" s="79">
        <f t="shared" si="107"/>
        <v>179073.75</v>
      </c>
      <c r="AJ218" s="106">
        <f t="shared" si="108"/>
        <v>164250</v>
      </c>
      <c r="AK218" s="141">
        <f t="shared" si="113"/>
        <v>510281.25</v>
      </c>
      <c r="AL218" s="155">
        <f t="shared" si="109"/>
        <v>33573.75</v>
      </c>
      <c r="AM218" s="46">
        <v>9</v>
      </c>
    </row>
    <row r="219" spans="1:44" s="144" customFormat="1" x14ac:dyDescent="0.25">
      <c r="A219" s="64" t="s">
        <v>4</v>
      </c>
      <c r="B219" s="111" t="s">
        <v>14</v>
      </c>
      <c r="C219" s="101">
        <v>3.54</v>
      </c>
      <c r="D219" s="72">
        <f t="shared" si="92"/>
        <v>3.54</v>
      </c>
      <c r="E219" s="73">
        <f t="shared" si="114"/>
        <v>1.9801980198019802E-2</v>
      </c>
      <c r="F219" s="73">
        <f t="shared" si="93"/>
        <v>3.5598019801980199</v>
      </c>
      <c r="G219" s="73">
        <f t="shared" si="115"/>
        <v>1.9063118811881188</v>
      </c>
      <c r="H219" s="101">
        <f t="shared" si="116"/>
        <v>0.37772277227722773</v>
      </c>
      <c r="I219" s="102">
        <f t="shared" si="117"/>
        <v>0.12376237623762376</v>
      </c>
      <c r="J219" s="101">
        <f t="shared" si="94"/>
        <v>2.4077970297029703</v>
      </c>
      <c r="K219" s="126">
        <f t="shared" si="95"/>
        <v>1.1520049504950496</v>
      </c>
      <c r="L219" s="102">
        <f t="shared" si="118"/>
        <v>1.0841584158415842</v>
      </c>
      <c r="M219" s="74">
        <f t="shared" si="110"/>
        <v>3.3681930693069306</v>
      </c>
      <c r="N219" s="71">
        <f t="shared" si="96"/>
        <v>0.19160891089108922</v>
      </c>
      <c r="O219" s="103">
        <f>'Input Model'!G$10</f>
        <v>202</v>
      </c>
      <c r="P219" s="77">
        <f t="shared" si="119"/>
        <v>715.08</v>
      </c>
      <c r="Q219" s="104">
        <f>'Input Model'!G$19</f>
        <v>4</v>
      </c>
      <c r="R219" s="77">
        <f t="shared" si="97"/>
        <v>719.08</v>
      </c>
      <c r="S219" s="104">
        <f>'Input Model'!G$36</f>
        <v>385.07499999999999</v>
      </c>
      <c r="T219" s="104">
        <f>'Input Model'!G$44</f>
        <v>76.3</v>
      </c>
      <c r="U219" s="105">
        <f>'Input Model'!G$55</f>
        <v>25</v>
      </c>
      <c r="V219" s="104">
        <f t="shared" si="98"/>
        <v>486.375</v>
      </c>
      <c r="W219" s="79">
        <f t="shared" si="99"/>
        <v>232.70500000000004</v>
      </c>
      <c r="X219" s="105">
        <f>'Input Model'!G$64</f>
        <v>219</v>
      </c>
      <c r="Y219" s="77">
        <f t="shared" si="111"/>
        <v>680.375</v>
      </c>
      <c r="Z219" s="79">
        <f t="shared" si="112"/>
        <v>38.705000000000041</v>
      </c>
      <c r="AA219" s="103">
        <f>'Input Model'!G$4</f>
        <v>750</v>
      </c>
      <c r="AB219" s="320">
        <f t="shared" si="100"/>
        <v>536310</v>
      </c>
      <c r="AC219" s="104">
        <f t="shared" si="101"/>
        <v>3000</v>
      </c>
      <c r="AD219" s="81">
        <f t="shared" si="102"/>
        <v>539310</v>
      </c>
      <c r="AE219" s="104">
        <f t="shared" si="103"/>
        <v>288806.25</v>
      </c>
      <c r="AF219" s="104">
        <f t="shared" si="104"/>
        <v>57225</v>
      </c>
      <c r="AG219" s="105">
        <f t="shared" si="105"/>
        <v>18750</v>
      </c>
      <c r="AH219" s="104">
        <f t="shared" si="106"/>
        <v>364781.25</v>
      </c>
      <c r="AI219" s="79">
        <f t="shared" si="107"/>
        <v>174528.75</v>
      </c>
      <c r="AJ219" s="106">
        <f t="shared" si="108"/>
        <v>164250</v>
      </c>
      <c r="AK219" s="141">
        <f t="shared" si="113"/>
        <v>510281.25</v>
      </c>
      <c r="AL219" s="155">
        <f t="shared" si="109"/>
        <v>29028.75</v>
      </c>
      <c r="AM219" s="46">
        <v>10</v>
      </c>
    </row>
    <row r="220" spans="1:44" s="144" customFormat="1" x14ac:dyDescent="0.25">
      <c r="A220" s="64" t="s">
        <v>4</v>
      </c>
      <c r="B220" s="111" t="s">
        <v>15</v>
      </c>
      <c r="C220" s="101">
        <v>3.41</v>
      </c>
      <c r="D220" s="193">
        <f t="shared" si="92"/>
        <v>3.41</v>
      </c>
      <c r="E220" s="73">
        <f t="shared" si="114"/>
        <v>1.9801980198019802E-2</v>
      </c>
      <c r="F220" s="73">
        <f t="shared" si="93"/>
        <v>3.42980198019802</v>
      </c>
      <c r="G220" s="73">
        <f t="shared" si="115"/>
        <v>1.9063118811881188</v>
      </c>
      <c r="H220" s="101">
        <f t="shared" si="116"/>
        <v>0.37772277227722773</v>
      </c>
      <c r="I220" s="102">
        <f t="shared" si="117"/>
        <v>0.12376237623762376</v>
      </c>
      <c r="J220" s="101">
        <f t="shared" si="94"/>
        <v>2.4077970297029703</v>
      </c>
      <c r="K220" s="126">
        <f t="shared" si="95"/>
        <v>1.0220049504950497</v>
      </c>
      <c r="L220" s="102">
        <f t="shared" si="118"/>
        <v>1.0841584158415842</v>
      </c>
      <c r="M220" s="74">
        <f t="shared" si="110"/>
        <v>3.3681930693069306</v>
      </c>
      <c r="N220" s="71">
        <f t="shared" si="96"/>
        <v>6.160891089108933E-2</v>
      </c>
      <c r="O220" s="154">
        <f>'Input Model'!G$10</f>
        <v>202</v>
      </c>
      <c r="P220" s="77">
        <f t="shared" si="119"/>
        <v>688.82</v>
      </c>
      <c r="Q220" s="104">
        <f>'Input Model'!G$19</f>
        <v>4</v>
      </c>
      <c r="R220" s="77">
        <f t="shared" si="97"/>
        <v>692.82</v>
      </c>
      <c r="S220" s="104">
        <f>'Input Model'!G$36</f>
        <v>385.07499999999999</v>
      </c>
      <c r="T220" s="104">
        <f>'Input Model'!G$44</f>
        <v>76.3</v>
      </c>
      <c r="U220" s="105">
        <f>'Input Model'!G$55</f>
        <v>25</v>
      </c>
      <c r="V220" s="104">
        <f t="shared" si="98"/>
        <v>486.375</v>
      </c>
      <c r="W220" s="79">
        <f t="shared" si="99"/>
        <v>206.44500000000005</v>
      </c>
      <c r="X220" s="105">
        <f>'Input Model'!G$64</f>
        <v>219</v>
      </c>
      <c r="Y220" s="77">
        <f t="shared" si="111"/>
        <v>680.375</v>
      </c>
      <c r="Z220" s="79">
        <f t="shared" si="112"/>
        <v>12.44500000000005</v>
      </c>
      <c r="AA220" s="154">
        <f>'Input Model'!G$4</f>
        <v>750</v>
      </c>
      <c r="AB220" s="320">
        <f t="shared" si="100"/>
        <v>516615.00000000006</v>
      </c>
      <c r="AC220" s="104">
        <f t="shared" si="101"/>
        <v>3000</v>
      </c>
      <c r="AD220" s="81">
        <f t="shared" si="102"/>
        <v>519615.00000000006</v>
      </c>
      <c r="AE220" s="104">
        <f t="shared" si="103"/>
        <v>288806.25</v>
      </c>
      <c r="AF220" s="104">
        <f t="shared" si="104"/>
        <v>57225</v>
      </c>
      <c r="AG220" s="105">
        <f t="shared" si="105"/>
        <v>18750</v>
      </c>
      <c r="AH220" s="104">
        <f t="shared" si="106"/>
        <v>364781.25</v>
      </c>
      <c r="AI220" s="79">
        <f t="shared" si="107"/>
        <v>154833.75000000006</v>
      </c>
      <c r="AJ220" s="106">
        <f t="shared" si="108"/>
        <v>164250</v>
      </c>
      <c r="AK220" s="141">
        <f t="shared" si="113"/>
        <v>510281.25</v>
      </c>
      <c r="AL220" s="155">
        <f t="shared" si="109"/>
        <v>9333.7500000000582</v>
      </c>
      <c r="AM220" s="46">
        <v>11</v>
      </c>
    </row>
    <row r="221" spans="1:44" s="144" customFormat="1" x14ac:dyDescent="0.25">
      <c r="A221" s="129" t="s">
        <v>4</v>
      </c>
      <c r="B221" s="130" t="s">
        <v>170</v>
      </c>
      <c r="C221" s="113">
        <v>3.27</v>
      </c>
      <c r="D221" s="86">
        <f t="shared" si="92"/>
        <v>3.27</v>
      </c>
      <c r="E221" s="87">
        <f t="shared" si="114"/>
        <v>1.9801980198019802E-2</v>
      </c>
      <c r="F221" s="87">
        <f t="shared" si="93"/>
        <v>3.2898019801980198</v>
      </c>
      <c r="G221" s="87">
        <f t="shared" si="115"/>
        <v>1.9063118811881188</v>
      </c>
      <c r="H221" s="124">
        <f t="shared" si="116"/>
        <v>0.37772277227722773</v>
      </c>
      <c r="I221" s="113">
        <f t="shared" si="117"/>
        <v>0.12376237623762376</v>
      </c>
      <c r="J221" s="113">
        <f t="shared" si="94"/>
        <v>2.4077970297029703</v>
      </c>
      <c r="K221" s="147">
        <f t="shared" si="95"/>
        <v>0.88200495049504957</v>
      </c>
      <c r="L221" s="113">
        <f t="shared" si="118"/>
        <v>1.0841584158415842</v>
      </c>
      <c r="M221" s="88">
        <f t="shared" si="110"/>
        <v>3.3681930693069306</v>
      </c>
      <c r="N221" s="85">
        <f t="shared" si="96"/>
        <v>-7.8391089108910794E-2</v>
      </c>
      <c r="O221" s="110">
        <f>'Input Model'!G$10</f>
        <v>202</v>
      </c>
      <c r="P221" s="92">
        <f t="shared" si="119"/>
        <v>660.54</v>
      </c>
      <c r="Q221" s="109">
        <f>'Input Model'!G$19</f>
        <v>4</v>
      </c>
      <c r="R221" s="92">
        <f t="shared" si="97"/>
        <v>664.54</v>
      </c>
      <c r="S221" s="109">
        <f>'Input Model'!G$36</f>
        <v>385.07499999999999</v>
      </c>
      <c r="T221" s="150">
        <f>'Input Model'!G$44</f>
        <v>76.3</v>
      </c>
      <c r="U221" s="119">
        <f>'Input Model'!G$55</f>
        <v>25</v>
      </c>
      <c r="V221" s="109">
        <f t="shared" si="98"/>
        <v>486.375</v>
      </c>
      <c r="W221" s="94">
        <f t="shared" si="99"/>
        <v>178.16499999999996</v>
      </c>
      <c r="X221" s="119">
        <f>'Input Model'!G$64</f>
        <v>219</v>
      </c>
      <c r="Y221" s="92">
        <f t="shared" si="111"/>
        <v>680.375</v>
      </c>
      <c r="Z221" s="94">
        <f t="shared" si="112"/>
        <v>-15.835000000000036</v>
      </c>
      <c r="AA221" s="110">
        <f>'Input Model'!G$4</f>
        <v>750</v>
      </c>
      <c r="AB221" s="321">
        <f t="shared" si="100"/>
        <v>495405</v>
      </c>
      <c r="AC221" s="109">
        <f t="shared" si="101"/>
        <v>3000</v>
      </c>
      <c r="AD221" s="96">
        <f t="shared" si="102"/>
        <v>498405</v>
      </c>
      <c r="AE221" s="109">
        <f t="shared" si="103"/>
        <v>288806.25</v>
      </c>
      <c r="AF221" s="109">
        <f t="shared" si="104"/>
        <v>57225</v>
      </c>
      <c r="AG221" s="119">
        <f t="shared" si="105"/>
        <v>18750</v>
      </c>
      <c r="AH221" s="109">
        <f t="shared" si="106"/>
        <v>364781.25</v>
      </c>
      <c r="AI221" s="94">
        <f t="shared" si="107"/>
        <v>133623.75</v>
      </c>
      <c r="AJ221" s="120">
        <f t="shared" si="108"/>
        <v>164250</v>
      </c>
      <c r="AK221" s="412">
        <f t="shared" si="113"/>
        <v>510281.25</v>
      </c>
      <c r="AL221" s="100">
        <f t="shared" si="109"/>
        <v>-11876.25</v>
      </c>
      <c r="AM221" s="46">
        <v>12</v>
      </c>
    </row>
    <row r="222" spans="1:44" s="144" customFormat="1" x14ac:dyDescent="0.25">
      <c r="A222" s="118">
        <v>2018</v>
      </c>
      <c r="B222" s="145" t="s">
        <v>171</v>
      </c>
      <c r="C222" s="101">
        <v>3.29</v>
      </c>
      <c r="D222" s="193">
        <f t="shared" si="92"/>
        <v>3.29</v>
      </c>
      <c r="E222" s="73">
        <f t="shared" si="114"/>
        <v>3.0408163265306123E-2</v>
      </c>
      <c r="F222" s="73">
        <f t="shared" si="93"/>
        <v>3.3204081632653062</v>
      </c>
      <c r="G222" s="73">
        <f t="shared" si="115"/>
        <v>1.9162755102040816</v>
      </c>
      <c r="H222" s="101">
        <f t="shared" si="116"/>
        <v>0.38724489795918371</v>
      </c>
      <c r="I222" s="102">
        <f t="shared" si="117"/>
        <v>0.12755102040816327</v>
      </c>
      <c r="J222" s="101">
        <f t="shared" si="94"/>
        <v>2.4310714285714283</v>
      </c>
      <c r="K222" s="126">
        <f t="shared" si="95"/>
        <v>0.88933673469387786</v>
      </c>
      <c r="L222" s="102">
        <f t="shared" si="118"/>
        <v>1.1326530612244898</v>
      </c>
      <c r="M222" s="74">
        <f t="shared" si="110"/>
        <v>3.436173469387755</v>
      </c>
      <c r="N222" s="71">
        <f t="shared" si="96"/>
        <v>-0.11576530612244884</v>
      </c>
      <c r="O222" s="154">
        <f>'Input Model'!F$10</f>
        <v>196</v>
      </c>
      <c r="P222" s="77">
        <f t="shared" si="119"/>
        <v>644.84</v>
      </c>
      <c r="Q222" s="104">
        <f>'Input Model'!F$19</f>
        <v>5.96</v>
      </c>
      <c r="R222" s="77">
        <f t="shared" si="97"/>
        <v>650.80000000000007</v>
      </c>
      <c r="S222" s="104">
        <f>'Input Model'!F$36</f>
        <v>375.59</v>
      </c>
      <c r="T222" s="104">
        <f>'Input Model'!F$44</f>
        <v>75.900000000000006</v>
      </c>
      <c r="U222" s="105">
        <f>'Input Model'!F$55</f>
        <v>25</v>
      </c>
      <c r="V222" s="104">
        <f t="shared" si="98"/>
        <v>476.49</v>
      </c>
      <c r="W222" s="79">
        <f t="shared" si="99"/>
        <v>174.31000000000006</v>
      </c>
      <c r="X222" s="105">
        <f>'Input Model'!F$64</f>
        <v>222</v>
      </c>
      <c r="Y222" s="77">
        <f t="shared" si="111"/>
        <v>673.49</v>
      </c>
      <c r="Z222" s="79">
        <f t="shared" si="112"/>
        <v>-22.689999999999941</v>
      </c>
      <c r="AA222" s="154">
        <f>'Input Model'!F$4</f>
        <v>750</v>
      </c>
      <c r="AB222" s="320">
        <f t="shared" si="100"/>
        <v>483630</v>
      </c>
      <c r="AC222" s="104">
        <f t="shared" si="101"/>
        <v>4470</v>
      </c>
      <c r="AD222" s="81">
        <f t="shared" si="102"/>
        <v>488100</v>
      </c>
      <c r="AE222" s="104">
        <f t="shared" si="103"/>
        <v>281692.5</v>
      </c>
      <c r="AF222" s="104">
        <f t="shared" si="104"/>
        <v>56925.000000000007</v>
      </c>
      <c r="AG222" s="105">
        <f t="shared" si="105"/>
        <v>18750</v>
      </c>
      <c r="AH222" s="104">
        <f t="shared" si="106"/>
        <v>357367.5</v>
      </c>
      <c r="AI222" s="79">
        <f t="shared" si="107"/>
        <v>130732.5</v>
      </c>
      <c r="AJ222" s="106">
        <f t="shared" si="108"/>
        <v>166500</v>
      </c>
      <c r="AK222" s="141">
        <f t="shared" si="113"/>
        <v>505117.5</v>
      </c>
      <c r="AL222" s="155">
        <f t="shared" si="109"/>
        <v>-17017.5</v>
      </c>
      <c r="AM222" s="46">
        <v>1</v>
      </c>
    </row>
    <row r="223" spans="1:44" s="144" customFormat="1" x14ac:dyDescent="0.25">
      <c r="A223" s="64"/>
      <c r="B223" s="111" t="s">
        <v>17</v>
      </c>
      <c r="C223" s="101">
        <v>3.4</v>
      </c>
      <c r="D223" s="72">
        <f t="shared" si="92"/>
        <v>3.4</v>
      </c>
      <c r="E223" s="73">
        <f t="shared" si="114"/>
        <v>3.0408163265306123E-2</v>
      </c>
      <c r="F223" s="73">
        <f t="shared" si="93"/>
        <v>3.4304081632653061</v>
      </c>
      <c r="G223" s="73">
        <f t="shared" si="115"/>
        <v>1.9162755102040816</v>
      </c>
      <c r="H223" s="101">
        <f t="shared" si="116"/>
        <v>0.38724489795918371</v>
      </c>
      <c r="I223" s="102">
        <f t="shared" si="117"/>
        <v>0.12755102040816327</v>
      </c>
      <c r="J223" s="101">
        <f t="shared" si="94"/>
        <v>2.4310714285714283</v>
      </c>
      <c r="K223" s="126">
        <f t="shared" si="95"/>
        <v>0.99933673469387774</v>
      </c>
      <c r="L223" s="102">
        <f t="shared" si="118"/>
        <v>1.1326530612244898</v>
      </c>
      <c r="M223" s="74">
        <f t="shared" si="110"/>
        <v>3.436173469387755</v>
      </c>
      <c r="N223" s="71">
        <f t="shared" si="96"/>
        <v>-5.7653061224489655E-3</v>
      </c>
      <c r="O223" s="103">
        <f>'Input Model'!F$10</f>
        <v>196</v>
      </c>
      <c r="P223" s="77">
        <f t="shared" si="119"/>
        <v>666.4</v>
      </c>
      <c r="Q223" s="104">
        <f>'Input Model'!F$19</f>
        <v>5.96</v>
      </c>
      <c r="R223" s="77">
        <f t="shared" si="97"/>
        <v>672.36</v>
      </c>
      <c r="S223" s="104">
        <f>'Input Model'!F$36</f>
        <v>375.59</v>
      </c>
      <c r="T223" s="104">
        <f>'Input Model'!F$44</f>
        <v>75.900000000000006</v>
      </c>
      <c r="U223" s="105">
        <f>'Input Model'!F$55</f>
        <v>25</v>
      </c>
      <c r="V223" s="104">
        <f t="shared" si="98"/>
        <v>476.49</v>
      </c>
      <c r="W223" s="79">
        <f t="shared" si="99"/>
        <v>195.87</v>
      </c>
      <c r="X223" s="105">
        <f>'Input Model'!F$64</f>
        <v>222</v>
      </c>
      <c r="Y223" s="77">
        <f t="shared" si="111"/>
        <v>673.49</v>
      </c>
      <c r="Z223" s="79">
        <f t="shared" si="112"/>
        <v>-1.1299999999999955</v>
      </c>
      <c r="AA223" s="103">
        <f>'Input Model'!F$4</f>
        <v>750</v>
      </c>
      <c r="AB223" s="320">
        <f t="shared" si="100"/>
        <v>499800</v>
      </c>
      <c r="AC223" s="104">
        <f t="shared" si="101"/>
        <v>4470</v>
      </c>
      <c r="AD223" s="81">
        <f t="shared" si="102"/>
        <v>504270</v>
      </c>
      <c r="AE223" s="104">
        <f t="shared" si="103"/>
        <v>281692.5</v>
      </c>
      <c r="AF223" s="104">
        <f t="shared" si="104"/>
        <v>56925.000000000007</v>
      </c>
      <c r="AG223" s="105">
        <f t="shared" si="105"/>
        <v>18750</v>
      </c>
      <c r="AH223" s="104">
        <f t="shared" si="106"/>
        <v>357367.5</v>
      </c>
      <c r="AI223" s="79">
        <f t="shared" si="107"/>
        <v>146902.5</v>
      </c>
      <c r="AJ223" s="106">
        <f t="shared" si="108"/>
        <v>166500</v>
      </c>
      <c r="AK223" s="141">
        <f t="shared" si="113"/>
        <v>505117.5</v>
      </c>
      <c r="AL223" s="155">
        <f t="shared" si="109"/>
        <v>-847.5</v>
      </c>
      <c r="AM223" s="46">
        <v>2</v>
      </c>
    </row>
    <row r="224" spans="1:44" s="144" customFormat="1" x14ac:dyDescent="0.25">
      <c r="A224" s="64"/>
      <c r="B224" s="111" t="s">
        <v>18</v>
      </c>
      <c r="C224" s="101">
        <v>3.4</v>
      </c>
      <c r="D224" s="72">
        <f t="shared" si="92"/>
        <v>3.4</v>
      </c>
      <c r="E224" s="73">
        <f t="shared" si="114"/>
        <v>3.0408163265306123E-2</v>
      </c>
      <c r="F224" s="73">
        <f t="shared" si="93"/>
        <v>3.4304081632653061</v>
      </c>
      <c r="G224" s="73">
        <f t="shared" si="115"/>
        <v>1.9162755102040816</v>
      </c>
      <c r="H224" s="101">
        <f t="shared" si="116"/>
        <v>0.38724489795918371</v>
      </c>
      <c r="I224" s="102">
        <f t="shared" si="117"/>
        <v>0.12755102040816327</v>
      </c>
      <c r="J224" s="101">
        <f t="shared" si="94"/>
        <v>2.4310714285714283</v>
      </c>
      <c r="K224" s="126">
        <f t="shared" si="95"/>
        <v>0.99933673469387774</v>
      </c>
      <c r="L224" s="102">
        <f t="shared" si="118"/>
        <v>1.1326530612244898</v>
      </c>
      <c r="M224" s="74">
        <f t="shared" si="110"/>
        <v>3.436173469387755</v>
      </c>
      <c r="N224" s="71">
        <f t="shared" si="96"/>
        <v>-5.7653061224489655E-3</v>
      </c>
      <c r="O224" s="103">
        <f>'Input Model'!F$10</f>
        <v>196</v>
      </c>
      <c r="P224" s="77">
        <f t="shared" si="119"/>
        <v>666.4</v>
      </c>
      <c r="Q224" s="104">
        <f>'Input Model'!F$19</f>
        <v>5.96</v>
      </c>
      <c r="R224" s="77">
        <f t="shared" si="97"/>
        <v>672.36</v>
      </c>
      <c r="S224" s="104">
        <f>'Input Model'!F$36</f>
        <v>375.59</v>
      </c>
      <c r="T224" s="104">
        <f>'Input Model'!F$44</f>
        <v>75.900000000000006</v>
      </c>
      <c r="U224" s="105">
        <f>'Input Model'!F$55</f>
        <v>25</v>
      </c>
      <c r="V224" s="104">
        <f t="shared" si="98"/>
        <v>476.49</v>
      </c>
      <c r="W224" s="79">
        <f t="shared" si="99"/>
        <v>195.87</v>
      </c>
      <c r="X224" s="105">
        <f>'Input Model'!F$64</f>
        <v>222</v>
      </c>
      <c r="Y224" s="77">
        <f t="shared" si="111"/>
        <v>673.49</v>
      </c>
      <c r="Z224" s="79">
        <f t="shared" si="112"/>
        <v>-1.1299999999999955</v>
      </c>
      <c r="AA224" s="103">
        <f>'Input Model'!F$4</f>
        <v>750</v>
      </c>
      <c r="AB224" s="320">
        <f t="shared" si="100"/>
        <v>499800</v>
      </c>
      <c r="AC224" s="104">
        <f t="shared" si="101"/>
        <v>4470</v>
      </c>
      <c r="AD224" s="81">
        <f t="shared" si="102"/>
        <v>504270</v>
      </c>
      <c r="AE224" s="104">
        <f t="shared" si="103"/>
        <v>281692.5</v>
      </c>
      <c r="AF224" s="104">
        <f t="shared" si="104"/>
        <v>56925.000000000007</v>
      </c>
      <c r="AG224" s="105">
        <f t="shared" si="105"/>
        <v>18750</v>
      </c>
      <c r="AH224" s="104">
        <f t="shared" si="106"/>
        <v>357367.5</v>
      </c>
      <c r="AI224" s="79">
        <f t="shared" si="107"/>
        <v>146902.5</v>
      </c>
      <c r="AJ224" s="106">
        <f t="shared" si="108"/>
        <v>166500</v>
      </c>
      <c r="AK224" s="141">
        <f t="shared" si="113"/>
        <v>505117.5</v>
      </c>
      <c r="AL224" s="155">
        <f t="shared" si="109"/>
        <v>-847.5</v>
      </c>
      <c r="AM224" s="46">
        <v>3</v>
      </c>
    </row>
    <row r="225" spans="1:39" s="144" customFormat="1" x14ac:dyDescent="0.25">
      <c r="A225" s="64"/>
      <c r="B225" s="111" t="s">
        <v>19</v>
      </c>
      <c r="C225" s="101">
        <v>3.52</v>
      </c>
      <c r="D225" s="72">
        <f t="shared" si="92"/>
        <v>3.52</v>
      </c>
      <c r="E225" s="73">
        <f t="shared" si="114"/>
        <v>3.0408163265306123E-2</v>
      </c>
      <c r="F225" s="73">
        <f t="shared" si="93"/>
        <v>3.5504081632653062</v>
      </c>
      <c r="G225" s="73">
        <f t="shared" si="115"/>
        <v>1.9162755102040816</v>
      </c>
      <c r="H225" s="101">
        <f t="shared" si="116"/>
        <v>0.38724489795918371</v>
      </c>
      <c r="I225" s="102">
        <f t="shared" si="117"/>
        <v>0.12755102040816327</v>
      </c>
      <c r="J225" s="101">
        <f t="shared" si="94"/>
        <v>2.4310714285714283</v>
      </c>
      <c r="K225" s="126">
        <f t="shared" si="95"/>
        <v>1.1193367346938778</v>
      </c>
      <c r="L225" s="102">
        <f t="shared" si="118"/>
        <v>1.1326530612244898</v>
      </c>
      <c r="M225" s="74">
        <f t="shared" si="110"/>
        <v>3.436173469387755</v>
      </c>
      <c r="N225" s="71">
        <f t="shared" si="96"/>
        <v>0.11423469387755114</v>
      </c>
      <c r="O225" s="103">
        <f>'Input Model'!F$10</f>
        <v>196</v>
      </c>
      <c r="P225" s="77">
        <f t="shared" si="119"/>
        <v>689.92</v>
      </c>
      <c r="Q225" s="104">
        <f>'Input Model'!F$19</f>
        <v>5.96</v>
      </c>
      <c r="R225" s="77">
        <f t="shared" si="97"/>
        <v>695.88</v>
      </c>
      <c r="S225" s="104">
        <f>'Input Model'!F$36</f>
        <v>375.59</v>
      </c>
      <c r="T225" s="104">
        <f>'Input Model'!F$44</f>
        <v>75.900000000000006</v>
      </c>
      <c r="U225" s="105">
        <f>'Input Model'!F$55</f>
        <v>25</v>
      </c>
      <c r="V225" s="104">
        <f t="shared" si="98"/>
        <v>476.49</v>
      </c>
      <c r="W225" s="79">
        <f t="shared" si="99"/>
        <v>219.39</v>
      </c>
      <c r="X225" s="105">
        <f>'Input Model'!F$64</f>
        <v>222</v>
      </c>
      <c r="Y225" s="77">
        <f t="shared" si="111"/>
        <v>673.49</v>
      </c>
      <c r="Z225" s="79">
        <f t="shared" si="112"/>
        <v>22.389999999999986</v>
      </c>
      <c r="AA225" s="103">
        <f>'Input Model'!F$4</f>
        <v>750</v>
      </c>
      <c r="AB225" s="320">
        <f t="shared" si="100"/>
        <v>517439.99999999994</v>
      </c>
      <c r="AC225" s="104">
        <f t="shared" si="101"/>
        <v>4470</v>
      </c>
      <c r="AD225" s="81">
        <f t="shared" si="102"/>
        <v>521909.99999999994</v>
      </c>
      <c r="AE225" s="104">
        <f t="shared" si="103"/>
        <v>281692.5</v>
      </c>
      <c r="AF225" s="104">
        <f t="shared" si="104"/>
        <v>56925.000000000007</v>
      </c>
      <c r="AG225" s="105">
        <f t="shared" si="105"/>
        <v>18750</v>
      </c>
      <c r="AH225" s="104">
        <f t="shared" si="106"/>
        <v>357367.5</v>
      </c>
      <c r="AI225" s="79">
        <f t="shared" si="107"/>
        <v>164542.49999999994</v>
      </c>
      <c r="AJ225" s="106">
        <f t="shared" si="108"/>
        <v>166500</v>
      </c>
      <c r="AK225" s="141">
        <f t="shared" si="113"/>
        <v>505117.5</v>
      </c>
      <c r="AL225" s="155">
        <f t="shared" si="109"/>
        <v>16792.499999999942</v>
      </c>
      <c r="AM225" s="46">
        <v>4</v>
      </c>
    </row>
    <row r="226" spans="1:39" s="144" customFormat="1" x14ac:dyDescent="0.25">
      <c r="A226" s="64"/>
      <c r="B226" s="145" t="s">
        <v>172</v>
      </c>
      <c r="C226" s="101">
        <v>3.52</v>
      </c>
      <c r="D226" s="72">
        <f t="shared" si="92"/>
        <v>3.52</v>
      </c>
      <c r="E226" s="73">
        <f t="shared" si="114"/>
        <v>3.0408163265306123E-2</v>
      </c>
      <c r="F226" s="73">
        <f t="shared" si="93"/>
        <v>3.5504081632653062</v>
      </c>
      <c r="G226" s="73">
        <f t="shared" si="115"/>
        <v>1.9162755102040816</v>
      </c>
      <c r="H226" s="101">
        <f t="shared" si="116"/>
        <v>0.38724489795918371</v>
      </c>
      <c r="I226" s="102">
        <f t="shared" si="117"/>
        <v>0.12755102040816327</v>
      </c>
      <c r="J226" s="101">
        <f t="shared" si="94"/>
        <v>2.4310714285714283</v>
      </c>
      <c r="K226" s="126">
        <f t="shared" si="95"/>
        <v>1.1193367346938778</v>
      </c>
      <c r="L226" s="102">
        <f t="shared" si="118"/>
        <v>1.1326530612244898</v>
      </c>
      <c r="M226" s="74">
        <f t="shared" si="110"/>
        <v>3.436173469387755</v>
      </c>
      <c r="N226" s="71">
        <f t="shared" si="96"/>
        <v>0.11423469387755114</v>
      </c>
      <c r="O226" s="103">
        <f>'Input Model'!F$10</f>
        <v>196</v>
      </c>
      <c r="P226" s="77">
        <f t="shared" si="119"/>
        <v>689.92</v>
      </c>
      <c r="Q226" s="104">
        <f>'Input Model'!F$19</f>
        <v>5.96</v>
      </c>
      <c r="R226" s="77">
        <f t="shared" si="97"/>
        <v>695.88</v>
      </c>
      <c r="S226" s="104">
        <f>'Input Model'!F$36</f>
        <v>375.59</v>
      </c>
      <c r="T226" s="104">
        <f>'Input Model'!F$44</f>
        <v>75.900000000000006</v>
      </c>
      <c r="U226" s="105">
        <f>'Input Model'!F$55</f>
        <v>25</v>
      </c>
      <c r="V226" s="104">
        <f t="shared" si="98"/>
        <v>476.49</v>
      </c>
      <c r="W226" s="79">
        <f t="shared" si="99"/>
        <v>219.39</v>
      </c>
      <c r="X226" s="105">
        <f>'Input Model'!F$64</f>
        <v>222</v>
      </c>
      <c r="Y226" s="77">
        <f t="shared" si="111"/>
        <v>673.49</v>
      </c>
      <c r="Z226" s="79">
        <f t="shared" si="112"/>
        <v>22.389999999999986</v>
      </c>
      <c r="AA226" s="103">
        <f>'Input Model'!F$4</f>
        <v>750</v>
      </c>
      <c r="AB226" s="320">
        <f t="shared" si="100"/>
        <v>517439.99999999994</v>
      </c>
      <c r="AC226" s="104">
        <f t="shared" si="101"/>
        <v>4470</v>
      </c>
      <c r="AD226" s="81">
        <f t="shared" si="102"/>
        <v>521909.99999999994</v>
      </c>
      <c r="AE226" s="104">
        <f t="shared" si="103"/>
        <v>281692.5</v>
      </c>
      <c r="AF226" s="104">
        <f t="shared" si="104"/>
        <v>56925.000000000007</v>
      </c>
      <c r="AG226" s="105">
        <f t="shared" si="105"/>
        <v>18750</v>
      </c>
      <c r="AH226" s="104">
        <f t="shared" si="106"/>
        <v>357367.5</v>
      </c>
      <c r="AI226" s="79">
        <f t="shared" si="107"/>
        <v>164542.49999999994</v>
      </c>
      <c r="AJ226" s="106">
        <f t="shared" si="108"/>
        <v>166500</v>
      </c>
      <c r="AK226" s="141">
        <f t="shared" si="113"/>
        <v>505117.5</v>
      </c>
      <c r="AL226" s="155">
        <f t="shared" si="109"/>
        <v>16792.499999999942</v>
      </c>
      <c r="AM226" s="46">
        <v>5</v>
      </c>
    </row>
    <row r="227" spans="1:39" s="144" customFormat="1" x14ac:dyDescent="0.25">
      <c r="A227" s="64"/>
      <c r="B227" s="111" t="s">
        <v>20</v>
      </c>
      <c r="C227" s="101">
        <v>3.54</v>
      </c>
      <c r="D227" s="72">
        <f t="shared" si="92"/>
        <v>3.54</v>
      </c>
      <c r="E227" s="73">
        <f t="shared" si="114"/>
        <v>3.0408163265306123E-2</v>
      </c>
      <c r="F227" s="73">
        <f t="shared" si="93"/>
        <v>3.5704081632653062</v>
      </c>
      <c r="G227" s="73">
        <f t="shared" si="115"/>
        <v>1.9162755102040816</v>
      </c>
      <c r="H227" s="101">
        <f t="shared" si="116"/>
        <v>0.38724489795918371</v>
      </c>
      <c r="I227" s="102">
        <f t="shared" si="117"/>
        <v>0.12755102040816327</v>
      </c>
      <c r="J227" s="101">
        <f t="shared" si="94"/>
        <v>2.4310714285714283</v>
      </c>
      <c r="K227" s="126">
        <f t="shared" si="95"/>
        <v>1.1393367346938779</v>
      </c>
      <c r="L227" s="102">
        <f t="shared" si="118"/>
        <v>1.1326530612244898</v>
      </c>
      <c r="M227" s="74">
        <f t="shared" si="110"/>
        <v>3.436173469387755</v>
      </c>
      <c r="N227" s="71">
        <f t="shared" si="96"/>
        <v>0.13423469387755116</v>
      </c>
      <c r="O227" s="103">
        <f>'Input Model'!F$10</f>
        <v>196</v>
      </c>
      <c r="P227" s="77">
        <f t="shared" si="119"/>
        <v>693.84</v>
      </c>
      <c r="Q227" s="104">
        <f>'Input Model'!F$19</f>
        <v>5.96</v>
      </c>
      <c r="R227" s="77">
        <f t="shared" si="97"/>
        <v>699.80000000000007</v>
      </c>
      <c r="S227" s="104">
        <f>'Input Model'!F$36</f>
        <v>375.59</v>
      </c>
      <c r="T227" s="104">
        <f>'Input Model'!F$44</f>
        <v>75.900000000000006</v>
      </c>
      <c r="U227" s="105">
        <f>'Input Model'!F$55</f>
        <v>25</v>
      </c>
      <c r="V227" s="104">
        <f t="shared" si="98"/>
        <v>476.49</v>
      </c>
      <c r="W227" s="79">
        <f t="shared" si="99"/>
        <v>223.31000000000006</v>
      </c>
      <c r="X227" s="105">
        <f>'Input Model'!F$64</f>
        <v>222</v>
      </c>
      <c r="Y227" s="77">
        <f t="shared" si="111"/>
        <v>673.49</v>
      </c>
      <c r="Z227" s="79">
        <f t="shared" si="112"/>
        <v>26.310000000000059</v>
      </c>
      <c r="AA227" s="103">
        <f>'Input Model'!F$4</f>
        <v>750</v>
      </c>
      <c r="AB227" s="320">
        <f t="shared" si="100"/>
        <v>520380</v>
      </c>
      <c r="AC227" s="104">
        <f t="shared" si="101"/>
        <v>4470</v>
      </c>
      <c r="AD227" s="81">
        <f t="shared" si="102"/>
        <v>524850</v>
      </c>
      <c r="AE227" s="104">
        <f t="shared" si="103"/>
        <v>281692.5</v>
      </c>
      <c r="AF227" s="104">
        <f t="shared" si="104"/>
        <v>56925.000000000007</v>
      </c>
      <c r="AG227" s="105">
        <f t="shared" si="105"/>
        <v>18750</v>
      </c>
      <c r="AH227" s="104">
        <f t="shared" si="106"/>
        <v>357367.5</v>
      </c>
      <c r="AI227" s="79">
        <f t="shared" si="107"/>
        <v>167482.5</v>
      </c>
      <c r="AJ227" s="106">
        <f t="shared" si="108"/>
        <v>166500</v>
      </c>
      <c r="AK227" s="141">
        <f t="shared" si="113"/>
        <v>505117.5</v>
      </c>
      <c r="AL227" s="155">
        <f t="shared" si="109"/>
        <v>19732.5</v>
      </c>
      <c r="AM227" s="46">
        <v>6</v>
      </c>
    </row>
    <row r="228" spans="1:39" s="144" customFormat="1" x14ac:dyDescent="0.25">
      <c r="A228" s="64"/>
      <c r="B228" s="111" t="s">
        <v>11</v>
      </c>
      <c r="C228" s="101">
        <v>3.57</v>
      </c>
      <c r="D228" s="72">
        <f t="shared" si="92"/>
        <v>3.57</v>
      </c>
      <c r="E228" s="73">
        <f t="shared" si="114"/>
        <v>3.0408163265306123E-2</v>
      </c>
      <c r="F228" s="73">
        <f t="shared" si="93"/>
        <v>3.600408163265306</v>
      </c>
      <c r="G228" s="73">
        <f t="shared" si="115"/>
        <v>1.9162755102040816</v>
      </c>
      <c r="H228" s="101">
        <f t="shared" si="116"/>
        <v>0.38724489795918371</v>
      </c>
      <c r="I228" s="102">
        <f t="shared" si="117"/>
        <v>0.12755102040816327</v>
      </c>
      <c r="J228" s="101">
        <f t="shared" si="94"/>
        <v>2.4310714285714283</v>
      </c>
      <c r="K228" s="126">
        <f t="shared" si="95"/>
        <v>1.1693367346938777</v>
      </c>
      <c r="L228" s="102">
        <f t="shared" si="118"/>
        <v>1.1326530612244898</v>
      </c>
      <c r="M228" s="74">
        <f t="shared" si="110"/>
        <v>3.436173469387755</v>
      </c>
      <c r="N228" s="71">
        <f t="shared" si="96"/>
        <v>0.16423469387755096</v>
      </c>
      <c r="O228" s="103">
        <f>'Input Model'!F$10</f>
        <v>196</v>
      </c>
      <c r="P228" s="77">
        <f t="shared" si="119"/>
        <v>699.71999999999991</v>
      </c>
      <c r="Q228" s="104">
        <f>'Input Model'!F$19</f>
        <v>5.96</v>
      </c>
      <c r="R228" s="77">
        <f t="shared" si="97"/>
        <v>705.68</v>
      </c>
      <c r="S228" s="104">
        <f>'Input Model'!F$36</f>
        <v>375.59</v>
      </c>
      <c r="T228" s="104">
        <f>'Input Model'!F$44</f>
        <v>75.900000000000006</v>
      </c>
      <c r="U228" s="105">
        <f>'Input Model'!F$55</f>
        <v>25</v>
      </c>
      <c r="V228" s="104">
        <f t="shared" si="98"/>
        <v>476.49</v>
      </c>
      <c r="W228" s="79">
        <f t="shared" si="99"/>
        <v>229.18999999999994</v>
      </c>
      <c r="X228" s="105">
        <f>'Input Model'!F$64</f>
        <v>222</v>
      </c>
      <c r="Y228" s="77">
        <f t="shared" si="111"/>
        <v>673.49</v>
      </c>
      <c r="Z228" s="79">
        <f t="shared" si="112"/>
        <v>32.189999999999941</v>
      </c>
      <c r="AA228" s="103">
        <f>'Input Model'!F$4</f>
        <v>750</v>
      </c>
      <c r="AB228" s="320">
        <f t="shared" si="100"/>
        <v>524789.99999999988</v>
      </c>
      <c r="AC228" s="104">
        <f t="shared" si="101"/>
        <v>4470</v>
      </c>
      <c r="AD228" s="81">
        <f t="shared" si="102"/>
        <v>529259.99999999988</v>
      </c>
      <c r="AE228" s="104">
        <f t="shared" si="103"/>
        <v>281692.5</v>
      </c>
      <c r="AF228" s="104">
        <f t="shared" si="104"/>
        <v>56925.000000000007</v>
      </c>
      <c r="AG228" s="105">
        <f t="shared" si="105"/>
        <v>18750</v>
      </c>
      <c r="AH228" s="104">
        <f t="shared" si="106"/>
        <v>357367.5</v>
      </c>
      <c r="AI228" s="79">
        <f t="shared" si="107"/>
        <v>171892.49999999988</v>
      </c>
      <c r="AJ228" s="106">
        <f t="shared" si="108"/>
        <v>166500</v>
      </c>
      <c r="AK228" s="141">
        <f t="shared" si="113"/>
        <v>505117.5</v>
      </c>
      <c r="AL228" s="155">
        <f t="shared" si="109"/>
        <v>24142.499999999884</v>
      </c>
      <c r="AM228" s="46">
        <v>7</v>
      </c>
    </row>
    <row r="229" spans="1:39" s="144" customFormat="1" x14ac:dyDescent="0.25">
      <c r="A229" s="64"/>
      <c r="B229" s="111" t="s">
        <v>12</v>
      </c>
      <c r="C229" s="101">
        <v>3.51</v>
      </c>
      <c r="D229" s="72">
        <f t="shared" si="92"/>
        <v>3.51</v>
      </c>
      <c r="E229" s="73">
        <f t="shared" si="114"/>
        <v>3.0408163265306123E-2</v>
      </c>
      <c r="F229" s="73">
        <f t="shared" si="93"/>
        <v>3.5404081632653059</v>
      </c>
      <c r="G229" s="73">
        <f t="shared" si="115"/>
        <v>1.9162755102040816</v>
      </c>
      <c r="H229" s="101">
        <f t="shared" si="116"/>
        <v>0.38724489795918371</v>
      </c>
      <c r="I229" s="102">
        <f t="shared" si="117"/>
        <v>0.12755102040816327</v>
      </c>
      <c r="J229" s="101">
        <f t="shared" si="94"/>
        <v>2.4310714285714283</v>
      </c>
      <c r="K229" s="126">
        <f t="shared" si="95"/>
        <v>1.1093367346938776</v>
      </c>
      <c r="L229" s="102">
        <f t="shared" si="118"/>
        <v>1.1326530612244898</v>
      </c>
      <c r="M229" s="74">
        <f t="shared" si="110"/>
        <v>3.436173469387755</v>
      </c>
      <c r="N229" s="71">
        <f t="shared" si="96"/>
        <v>0.10423469387755091</v>
      </c>
      <c r="O229" s="103">
        <f>'Input Model'!F$10</f>
        <v>196</v>
      </c>
      <c r="P229" s="77">
        <f t="shared" si="119"/>
        <v>687.95999999999992</v>
      </c>
      <c r="Q229" s="104">
        <f>'Input Model'!F$19</f>
        <v>5.96</v>
      </c>
      <c r="R229" s="77">
        <f t="shared" si="97"/>
        <v>693.92</v>
      </c>
      <c r="S229" s="104">
        <f>'Input Model'!F$36</f>
        <v>375.59</v>
      </c>
      <c r="T229" s="104">
        <f>'Input Model'!F$44</f>
        <v>75.900000000000006</v>
      </c>
      <c r="U229" s="105">
        <f>'Input Model'!F$55</f>
        <v>25</v>
      </c>
      <c r="V229" s="104">
        <f t="shared" si="98"/>
        <v>476.49</v>
      </c>
      <c r="W229" s="79">
        <f t="shared" si="99"/>
        <v>217.42999999999995</v>
      </c>
      <c r="X229" s="105">
        <f>'Input Model'!F$64</f>
        <v>222</v>
      </c>
      <c r="Y229" s="77">
        <f t="shared" si="111"/>
        <v>673.49</v>
      </c>
      <c r="Z229" s="79">
        <f t="shared" si="112"/>
        <v>20.42999999999995</v>
      </c>
      <c r="AA229" s="103">
        <f>'Input Model'!F$4</f>
        <v>750</v>
      </c>
      <c r="AB229" s="320">
        <f t="shared" si="100"/>
        <v>515969.99999999994</v>
      </c>
      <c r="AC229" s="104">
        <f t="shared" si="101"/>
        <v>4470</v>
      </c>
      <c r="AD229" s="81">
        <f t="shared" si="102"/>
        <v>520439.99999999994</v>
      </c>
      <c r="AE229" s="104">
        <f t="shared" si="103"/>
        <v>281692.5</v>
      </c>
      <c r="AF229" s="104">
        <f t="shared" si="104"/>
        <v>56925.000000000007</v>
      </c>
      <c r="AG229" s="105">
        <f t="shared" si="105"/>
        <v>18750</v>
      </c>
      <c r="AH229" s="104">
        <f t="shared" si="106"/>
        <v>357367.5</v>
      </c>
      <c r="AI229" s="79">
        <f t="shared" si="107"/>
        <v>163072.49999999994</v>
      </c>
      <c r="AJ229" s="106">
        <f t="shared" si="108"/>
        <v>166500</v>
      </c>
      <c r="AK229" s="141">
        <f t="shared" si="113"/>
        <v>505117.5</v>
      </c>
      <c r="AL229" s="155">
        <f t="shared" si="109"/>
        <v>15322.499999999942</v>
      </c>
      <c r="AM229" s="46">
        <v>8</v>
      </c>
    </row>
    <row r="230" spans="1:39" s="144" customFormat="1" x14ac:dyDescent="0.25">
      <c r="A230" s="64"/>
      <c r="B230" s="111" t="s">
        <v>13</v>
      </c>
      <c r="C230" s="101">
        <v>3.59</v>
      </c>
      <c r="D230" s="72">
        <f t="shared" si="92"/>
        <v>3.59</v>
      </c>
      <c r="E230" s="73">
        <f t="shared" si="114"/>
        <v>3.0408163265306123E-2</v>
      </c>
      <c r="F230" s="73">
        <f t="shared" si="93"/>
        <v>3.620408163265306</v>
      </c>
      <c r="G230" s="73">
        <f t="shared" si="115"/>
        <v>1.9162755102040816</v>
      </c>
      <c r="H230" s="101">
        <f t="shared" si="116"/>
        <v>0.38724489795918371</v>
      </c>
      <c r="I230" s="102">
        <f t="shared" si="117"/>
        <v>0.12755102040816327</v>
      </c>
      <c r="J230" s="101">
        <f t="shared" si="94"/>
        <v>2.4310714285714283</v>
      </c>
      <c r="K230" s="126">
        <f t="shared" si="95"/>
        <v>1.1893367346938777</v>
      </c>
      <c r="L230" s="102">
        <f t="shared" si="118"/>
        <v>1.1326530612244898</v>
      </c>
      <c r="M230" s="74">
        <f t="shared" si="110"/>
        <v>3.436173469387755</v>
      </c>
      <c r="N230" s="71">
        <f t="shared" si="96"/>
        <v>0.18423469387755098</v>
      </c>
      <c r="O230" s="103">
        <f>'Input Model'!F$10</f>
        <v>196</v>
      </c>
      <c r="P230" s="77">
        <f t="shared" si="119"/>
        <v>703.64</v>
      </c>
      <c r="Q230" s="104">
        <f>'Input Model'!F$19</f>
        <v>5.96</v>
      </c>
      <c r="R230" s="77">
        <f t="shared" si="97"/>
        <v>709.6</v>
      </c>
      <c r="S230" s="104">
        <f>'Input Model'!F$36</f>
        <v>375.59</v>
      </c>
      <c r="T230" s="104">
        <f>'Input Model'!F$44</f>
        <v>75.900000000000006</v>
      </c>
      <c r="U230" s="105">
        <f>'Input Model'!F$55</f>
        <v>25</v>
      </c>
      <c r="V230" s="104">
        <f t="shared" si="98"/>
        <v>476.49</v>
      </c>
      <c r="W230" s="79">
        <f t="shared" si="99"/>
        <v>233.11</v>
      </c>
      <c r="X230" s="105">
        <f>'Input Model'!F$64</f>
        <v>222</v>
      </c>
      <c r="Y230" s="77">
        <f t="shared" si="111"/>
        <v>673.49</v>
      </c>
      <c r="Z230" s="79">
        <f t="shared" si="112"/>
        <v>36.110000000000014</v>
      </c>
      <c r="AA230" s="103">
        <f>'Input Model'!F$4</f>
        <v>750</v>
      </c>
      <c r="AB230" s="320">
        <f t="shared" si="100"/>
        <v>527730</v>
      </c>
      <c r="AC230" s="104">
        <f t="shared" si="101"/>
        <v>4470</v>
      </c>
      <c r="AD230" s="81">
        <f t="shared" si="102"/>
        <v>532200</v>
      </c>
      <c r="AE230" s="104">
        <f t="shared" si="103"/>
        <v>281692.5</v>
      </c>
      <c r="AF230" s="104">
        <f t="shared" si="104"/>
        <v>56925.000000000007</v>
      </c>
      <c r="AG230" s="105">
        <f t="shared" si="105"/>
        <v>18750</v>
      </c>
      <c r="AH230" s="104">
        <f t="shared" si="106"/>
        <v>357367.5</v>
      </c>
      <c r="AI230" s="79">
        <f t="shared" si="107"/>
        <v>174832.5</v>
      </c>
      <c r="AJ230" s="106">
        <f t="shared" si="108"/>
        <v>166500</v>
      </c>
      <c r="AK230" s="141">
        <f t="shared" si="113"/>
        <v>505117.5</v>
      </c>
      <c r="AL230" s="155">
        <f t="shared" si="109"/>
        <v>27082.5</v>
      </c>
      <c r="AM230" s="46">
        <v>9</v>
      </c>
    </row>
    <row r="231" spans="1:39" s="144" customFormat="1" x14ac:dyDescent="0.25">
      <c r="A231" s="64"/>
      <c r="B231" s="111" t="s">
        <v>14</v>
      </c>
      <c r="C231" s="101">
        <v>3.95</v>
      </c>
      <c r="D231" s="72">
        <f t="shared" si="92"/>
        <v>3.95</v>
      </c>
      <c r="E231" s="73">
        <f t="shared" si="114"/>
        <v>3.0408163265306123E-2</v>
      </c>
      <c r="F231" s="73">
        <f t="shared" si="93"/>
        <v>3.9804081632653063</v>
      </c>
      <c r="G231" s="73">
        <f t="shared" si="115"/>
        <v>1.9162755102040816</v>
      </c>
      <c r="H231" s="101">
        <f t="shared" si="116"/>
        <v>0.38724489795918371</v>
      </c>
      <c r="I231" s="102">
        <f t="shared" si="117"/>
        <v>0.12755102040816327</v>
      </c>
      <c r="J231" s="101">
        <f t="shared" si="94"/>
        <v>2.4310714285714283</v>
      </c>
      <c r="K231" s="126">
        <f t="shared" si="95"/>
        <v>1.549336734693878</v>
      </c>
      <c r="L231" s="102">
        <f t="shared" si="118"/>
        <v>1.1326530612244898</v>
      </c>
      <c r="M231" s="74">
        <f t="shared" si="110"/>
        <v>3.436173469387755</v>
      </c>
      <c r="N231" s="71">
        <f t="shared" si="96"/>
        <v>0.5442346938775513</v>
      </c>
      <c r="O231" s="103">
        <f>'Input Model'!F$10</f>
        <v>196</v>
      </c>
      <c r="P231" s="77">
        <f t="shared" si="119"/>
        <v>774.2</v>
      </c>
      <c r="Q231" s="104">
        <f>'Input Model'!F$19</f>
        <v>5.96</v>
      </c>
      <c r="R231" s="77">
        <f t="shared" si="97"/>
        <v>780.16000000000008</v>
      </c>
      <c r="S231" s="104">
        <f>'Input Model'!F$36</f>
        <v>375.59</v>
      </c>
      <c r="T231" s="104">
        <f>'Input Model'!F$44</f>
        <v>75.900000000000006</v>
      </c>
      <c r="U231" s="105">
        <f>'Input Model'!F$55</f>
        <v>25</v>
      </c>
      <c r="V231" s="104">
        <f t="shared" si="98"/>
        <v>476.49</v>
      </c>
      <c r="W231" s="79">
        <f t="shared" si="99"/>
        <v>303.67000000000007</v>
      </c>
      <c r="X231" s="105">
        <f>'Input Model'!F$64</f>
        <v>222</v>
      </c>
      <c r="Y231" s="77">
        <f t="shared" si="111"/>
        <v>673.49</v>
      </c>
      <c r="Z231" s="79">
        <f t="shared" si="112"/>
        <v>106.67000000000007</v>
      </c>
      <c r="AA231" s="103">
        <f>'Input Model'!F$4</f>
        <v>750</v>
      </c>
      <c r="AB231" s="320">
        <f t="shared" si="100"/>
        <v>580650</v>
      </c>
      <c r="AC231" s="104">
        <f t="shared" si="101"/>
        <v>4470</v>
      </c>
      <c r="AD231" s="81">
        <f t="shared" si="102"/>
        <v>585120</v>
      </c>
      <c r="AE231" s="104">
        <f t="shared" si="103"/>
        <v>281692.5</v>
      </c>
      <c r="AF231" s="104">
        <f t="shared" si="104"/>
        <v>56925.000000000007</v>
      </c>
      <c r="AG231" s="105">
        <f t="shared" si="105"/>
        <v>18750</v>
      </c>
      <c r="AH231" s="104">
        <f t="shared" si="106"/>
        <v>357367.5</v>
      </c>
      <c r="AI231" s="79">
        <f t="shared" si="107"/>
        <v>227752.5</v>
      </c>
      <c r="AJ231" s="106">
        <f t="shared" si="108"/>
        <v>166500</v>
      </c>
      <c r="AK231" s="141">
        <f t="shared" si="113"/>
        <v>505117.5</v>
      </c>
      <c r="AL231" s="155">
        <f t="shared" si="109"/>
        <v>80002.5</v>
      </c>
      <c r="AM231" s="46">
        <v>10</v>
      </c>
    </row>
    <row r="232" spans="1:39" s="144" customFormat="1" x14ac:dyDescent="0.25">
      <c r="A232" s="64"/>
      <c r="B232" s="111" t="s">
        <v>15</v>
      </c>
      <c r="C232" s="101">
        <v>4.1100000000000003</v>
      </c>
      <c r="D232" s="193">
        <f t="shared" si="92"/>
        <v>4.1100000000000003</v>
      </c>
      <c r="E232" s="73">
        <f t="shared" si="114"/>
        <v>3.0408163265306123E-2</v>
      </c>
      <c r="F232" s="73">
        <f t="shared" si="93"/>
        <v>4.140408163265306</v>
      </c>
      <c r="G232" s="73">
        <f t="shared" si="115"/>
        <v>1.9162755102040816</v>
      </c>
      <c r="H232" s="101">
        <f t="shared" si="116"/>
        <v>0.38724489795918371</v>
      </c>
      <c r="I232" s="102">
        <f t="shared" si="117"/>
        <v>0.12755102040816327</v>
      </c>
      <c r="J232" s="101">
        <f t="shared" si="94"/>
        <v>2.4310714285714283</v>
      </c>
      <c r="K232" s="126">
        <f t="shared" si="95"/>
        <v>1.7093367346938777</v>
      </c>
      <c r="L232" s="102">
        <f t="shared" si="118"/>
        <v>1.1326530612244898</v>
      </c>
      <c r="M232" s="74">
        <f t="shared" si="110"/>
        <v>3.436173469387755</v>
      </c>
      <c r="N232" s="71">
        <f t="shared" si="96"/>
        <v>0.704234693877551</v>
      </c>
      <c r="O232" s="154">
        <f>'Input Model'!F$10</f>
        <v>196</v>
      </c>
      <c r="P232" s="77">
        <f t="shared" si="119"/>
        <v>805.56000000000006</v>
      </c>
      <c r="Q232" s="104">
        <f>'Input Model'!F$19</f>
        <v>5.96</v>
      </c>
      <c r="R232" s="77">
        <f t="shared" si="97"/>
        <v>811.5200000000001</v>
      </c>
      <c r="S232" s="104">
        <f>'Input Model'!F$36</f>
        <v>375.59</v>
      </c>
      <c r="T232" s="104">
        <f>'Input Model'!F$44</f>
        <v>75.900000000000006</v>
      </c>
      <c r="U232" s="105">
        <f>'Input Model'!F$55</f>
        <v>25</v>
      </c>
      <c r="V232" s="104">
        <f t="shared" si="98"/>
        <v>476.49</v>
      </c>
      <c r="W232" s="79">
        <f t="shared" si="99"/>
        <v>335.03000000000009</v>
      </c>
      <c r="X232" s="105">
        <f>'Input Model'!F$64</f>
        <v>222</v>
      </c>
      <c r="Y232" s="77">
        <f t="shared" si="111"/>
        <v>673.49</v>
      </c>
      <c r="Z232" s="79">
        <f t="shared" si="112"/>
        <v>138.03000000000009</v>
      </c>
      <c r="AA232" s="154">
        <f>'Input Model'!F$4</f>
        <v>750</v>
      </c>
      <c r="AB232" s="320">
        <f t="shared" si="100"/>
        <v>604170</v>
      </c>
      <c r="AC232" s="104">
        <f t="shared" si="101"/>
        <v>4470</v>
      </c>
      <c r="AD232" s="81">
        <f t="shared" si="102"/>
        <v>608640</v>
      </c>
      <c r="AE232" s="104">
        <f t="shared" si="103"/>
        <v>281692.5</v>
      </c>
      <c r="AF232" s="104">
        <f t="shared" si="104"/>
        <v>56925.000000000007</v>
      </c>
      <c r="AG232" s="105">
        <f t="shared" si="105"/>
        <v>18750</v>
      </c>
      <c r="AH232" s="104">
        <f t="shared" si="106"/>
        <v>357367.5</v>
      </c>
      <c r="AI232" s="79">
        <f t="shared" si="107"/>
        <v>251272.5</v>
      </c>
      <c r="AJ232" s="106">
        <f t="shared" si="108"/>
        <v>166500</v>
      </c>
      <c r="AK232" s="141">
        <f t="shared" si="113"/>
        <v>505117.5</v>
      </c>
      <c r="AL232" s="155">
        <f t="shared" si="109"/>
        <v>103522.5</v>
      </c>
      <c r="AM232" s="46">
        <v>11</v>
      </c>
    </row>
    <row r="233" spans="1:39" s="144" customFormat="1" x14ac:dyDescent="0.25">
      <c r="A233" s="129"/>
      <c r="B233" s="130" t="s">
        <v>173</v>
      </c>
      <c r="C233" s="113">
        <v>3.91</v>
      </c>
      <c r="D233" s="86">
        <f t="shared" si="92"/>
        <v>3.91</v>
      </c>
      <c r="E233" s="87">
        <f t="shared" si="114"/>
        <v>3.0408163265306123E-2</v>
      </c>
      <c r="F233" s="87">
        <f t="shared" si="93"/>
        <v>3.9404081632653063</v>
      </c>
      <c r="G233" s="87">
        <f t="shared" si="115"/>
        <v>1.9162755102040816</v>
      </c>
      <c r="H233" s="124">
        <f t="shared" si="116"/>
        <v>0.38724489795918371</v>
      </c>
      <c r="I233" s="113">
        <f t="shared" si="117"/>
        <v>0.12755102040816327</v>
      </c>
      <c r="J233" s="113">
        <f t="shared" si="94"/>
        <v>2.4310714285714283</v>
      </c>
      <c r="K233" s="147">
        <f t="shared" si="95"/>
        <v>1.509336734693878</v>
      </c>
      <c r="L233" s="113">
        <f t="shared" si="118"/>
        <v>1.1326530612244898</v>
      </c>
      <c r="M233" s="88">
        <f t="shared" si="110"/>
        <v>3.436173469387755</v>
      </c>
      <c r="N233" s="209">
        <f t="shared" si="96"/>
        <v>0.50423469387755127</v>
      </c>
      <c r="O233" s="110">
        <f>'Input Model'!F$10</f>
        <v>196</v>
      </c>
      <c r="P233" s="92">
        <f t="shared" si="119"/>
        <v>766.36</v>
      </c>
      <c r="Q233" s="109">
        <f>'Input Model'!F$19</f>
        <v>5.96</v>
      </c>
      <c r="R233" s="92">
        <f t="shared" si="97"/>
        <v>772.32</v>
      </c>
      <c r="S233" s="109">
        <f>'Input Model'!F$36</f>
        <v>375.59</v>
      </c>
      <c r="T233" s="150">
        <f>'Input Model'!F$44</f>
        <v>75.900000000000006</v>
      </c>
      <c r="U233" s="119">
        <f>'Input Model'!F$55</f>
        <v>25</v>
      </c>
      <c r="V233" s="109">
        <f t="shared" si="98"/>
        <v>476.49</v>
      </c>
      <c r="W233" s="94">
        <f t="shared" si="99"/>
        <v>295.83000000000004</v>
      </c>
      <c r="X233" s="119">
        <f>'Input Model'!F$64</f>
        <v>222</v>
      </c>
      <c r="Y233" s="92">
        <f t="shared" si="111"/>
        <v>673.49</v>
      </c>
      <c r="Z233" s="94">
        <f t="shared" si="112"/>
        <v>98.830000000000041</v>
      </c>
      <c r="AA233" s="110">
        <f>'Input Model'!F$4</f>
        <v>750</v>
      </c>
      <c r="AB233" s="321">
        <f t="shared" si="100"/>
        <v>574770</v>
      </c>
      <c r="AC233" s="109">
        <f t="shared" si="101"/>
        <v>4470</v>
      </c>
      <c r="AD233" s="96">
        <f t="shared" si="102"/>
        <v>579240</v>
      </c>
      <c r="AE233" s="109">
        <f t="shared" si="103"/>
        <v>281692.5</v>
      </c>
      <c r="AF233" s="109">
        <f t="shared" si="104"/>
        <v>56925.000000000007</v>
      </c>
      <c r="AG233" s="119">
        <f t="shared" si="105"/>
        <v>18750</v>
      </c>
      <c r="AH233" s="109">
        <f t="shared" si="106"/>
        <v>357367.5</v>
      </c>
      <c r="AI233" s="94">
        <f t="shared" si="107"/>
        <v>221872.5</v>
      </c>
      <c r="AJ233" s="120">
        <f t="shared" si="108"/>
        <v>166500</v>
      </c>
      <c r="AK233" s="412">
        <f t="shared" si="113"/>
        <v>505117.5</v>
      </c>
      <c r="AL233" s="100">
        <f t="shared" si="109"/>
        <v>74122.5</v>
      </c>
      <c r="AM233" s="46">
        <v>12</v>
      </c>
    </row>
    <row r="234" spans="1:39" s="144" customFormat="1" x14ac:dyDescent="0.25">
      <c r="A234" s="118">
        <v>2019</v>
      </c>
      <c r="B234" s="145" t="s">
        <v>190</v>
      </c>
      <c r="C234" s="101">
        <v>3.72</v>
      </c>
      <c r="D234" s="193">
        <f t="shared" si="92"/>
        <v>3.72</v>
      </c>
      <c r="E234" s="73">
        <f t="shared" si="114"/>
        <v>0.40293939393939393</v>
      </c>
      <c r="F234" s="73">
        <f t="shared" si="93"/>
        <v>4.1229393939393937</v>
      </c>
      <c r="G234" s="73">
        <f t="shared" si="115"/>
        <v>2.103939393939394</v>
      </c>
      <c r="H234" s="101">
        <f t="shared" si="116"/>
        <v>0.38333333333333336</v>
      </c>
      <c r="I234" s="102">
        <f t="shared" si="117"/>
        <v>0.13131313131313133</v>
      </c>
      <c r="J234" s="101">
        <f t="shared" si="94"/>
        <v>2.6185858585858588</v>
      </c>
      <c r="K234" s="126">
        <f t="shared" si="95"/>
        <v>1.5043535353535349</v>
      </c>
      <c r="L234" s="102">
        <f t="shared" si="118"/>
        <v>1.106060606060606</v>
      </c>
      <c r="M234" s="74">
        <f t="shared" si="110"/>
        <v>3.5933333333333333</v>
      </c>
      <c r="N234" s="71">
        <f t="shared" si="96"/>
        <v>0.52960606060606041</v>
      </c>
      <c r="O234" s="154">
        <f>'Input Model'!E$10</f>
        <v>198</v>
      </c>
      <c r="P234" s="77">
        <f t="shared" si="119"/>
        <v>736.56000000000006</v>
      </c>
      <c r="Q234" s="104">
        <f>'Input Model'!E$19</f>
        <v>79.781999999999996</v>
      </c>
      <c r="R234" s="77">
        <f t="shared" si="97"/>
        <v>816.3420000000001</v>
      </c>
      <c r="S234" s="104">
        <f>'Input Model'!E$36</f>
        <v>416.58</v>
      </c>
      <c r="T234" s="104">
        <f>'Input Model'!E$44</f>
        <v>75.900000000000006</v>
      </c>
      <c r="U234" s="105">
        <f>'Input Model'!E$55</f>
        <v>26</v>
      </c>
      <c r="V234" s="104">
        <f t="shared" si="98"/>
        <v>518.48</v>
      </c>
      <c r="W234" s="79">
        <f t="shared" si="99"/>
        <v>297.86200000000008</v>
      </c>
      <c r="X234" s="105">
        <f>'Input Model'!E$64</f>
        <v>219</v>
      </c>
      <c r="Y234" s="77">
        <f t="shared" si="111"/>
        <v>711.48</v>
      </c>
      <c r="Z234" s="79">
        <f t="shared" si="112"/>
        <v>104.86200000000008</v>
      </c>
      <c r="AA234" s="154">
        <f>'Input Model'!E$4</f>
        <v>750</v>
      </c>
      <c r="AB234" s="320">
        <f t="shared" si="100"/>
        <v>552420</v>
      </c>
      <c r="AC234" s="104">
        <f t="shared" si="101"/>
        <v>59836.5</v>
      </c>
      <c r="AD234" s="81">
        <f t="shared" si="102"/>
        <v>612256.5</v>
      </c>
      <c r="AE234" s="104">
        <f t="shared" si="103"/>
        <v>312435</v>
      </c>
      <c r="AF234" s="104">
        <f t="shared" si="104"/>
        <v>56925.000000000007</v>
      </c>
      <c r="AG234" s="105">
        <f t="shared" si="105"/>
        <v>19500</v>
      </c>
      <c r="AH234" s="104">
        <f t="shared" si="106"/>
        <v>388860</v>
      </c>
      <c r="AI234" s="79">
        <f t="shared" si="107"/>
        <v>223396.5</v>
      </c>
      <c r="AJ234" s="106">
        <f t="shared" si="108"/>
        <v>164250</v>
      </c>
      <c r="AK234" s="141">
        <f t="shared" si="113"/>
        <v>533610</v>
      </c>
      <c r="AL234" s="155">
        <f t="shared" si="109"/>
        <v>78646.5</v>
      </c>
      <c r="AM234" s="46">
        <v>1</v>
      </c>
    </row>
    <row r="235" spans="1:39" s="144" customFormat="1" x14ac:dyDescent="0.25">
      <c r="A235" s="64"/>
      <c r="B235" s="111" t="s">
        <v>17</v>
      </c>
      <c r="C235" s="101">
        <v>3.79</v>
      </c>
      <c r="D235" s="72">
        <f t="shared" si="92"/>
        <v>3.79</v>
      </c>
      <c r="E235" s="73">
        <f t="shared" si="114"/>
        <v>0.40293939393939393</v>
      </c>
      <c r="F235" s="73">
        <f t="shared" si="93"/>
        <v>4.192939393939394</v>
      </c>
      <c r="G235" s="73">
        <f t="shared" si="115"/>
        <v>2.103939393939394</v>
      </c>
      <c r="H235" s="101">
        <f t="shared" si="116"/>
        <v>0.38333333333333336</v>
      </c>
      <c r="I235" s="102">
        <f t="shared" si="117"/>
        <v>0.13131313131313133</v>
      </c>
      <c r="J235" s="101">
        <f t="shared" si="94"/>
        <v>2.6185858585858588</v>
      </c>
      <c r="K235" s="126">
        <f t="shared" si="95"/>
        <v>1.5743535353535352</v>
      </c>
      <c r="L235" s="102">
        <f t="shared" si="118"/>
        <v>1.106060606060606</v>
      </c>
      <c r="M235" s="74">
        <f t="shared" si="110"/>
        <v>3.5933333333333333</v>
      </c>
      <c r="N235" s="71">
        <f t="shared" si="96"/>
        <v>0.5996060606060607</v>
      </c>
      <c r="O235" s="103">
        <f>'Input Model'!E$10</f>
        <v>198</v>
      </c>
      <c r="P235" s="77">
        <f t="shared" si="119"/>
        <v>750.42</v>
      </c>
      <c r="Q235" s="104">
        <f>'Input Model'!E$19</f>
        <v>79.781999999999996</v>
      </c>
      <c r="R235" s="77">
        <f t="shared" si="97"/>
        <v>830.202</v>
      </c>
      <c r="S235" s="104">
        <f>'Input Model'!E$36</f>
        <v>416.58</v>
      </c>
      <c r="T235" s="104">
        <f>'Input Model'!E$44</f>
        <v>75.900000000000006</v>
      </c>
      <c r="U235" s="105">
        <f>'Input Model'!E$55</f>
        <v>26</v>
      </c>
      <c r="V235" s="104">
        <f t="shared" si="98"/>
        <v>518.48</v>
      </c>
      <c r="W235" s="79">
        <f t="shared" si="99"/>
        <v>311.72199999999998</v>
      </c>
      <c r="X235" s="105">
        <f>'Input Model'!E$64</f>
        <v>219</v>
      </c>
      <c r="Y235" s="77">
        <f t="shared" si="111"/>
        <v>711.48</v>
      </c>
      <c r="Z235" s="79">
        <f t="shared" si="112"/>
        <v>118.72199999999998</v>
      </c>
      <c r="AA235" s="103">
        <f>'Input Model'!E$4</f>
        <v>750</v>
      </c>
      <c r="AB235" s="320">
        <f t="shared" si="100"/>
        <v>562815</v>
      </c>
      <c r="AC235" s="104">
        <f t="shared" si="101"/>
        <v>59836.5</v>
      </c>
      <c r="AD235" s="81">
        <f t="shared" si="102"/>
        <v>622651.5</v>
      </c>
      <c r="AE235" s="104">
        <f t="shared" si="103"/>
        <v>312435</v>
      </c>
      <c r="AF235" s="104">
        <f t="shared" si="104"/>
        <v>56925.000000000007</v>
      </c>
      <c r="AG235" s="105">
        <f t="shared" si="105"/>
        <v>19500</v>
      </c>
      <c r="AH235" s="104">
        <f t="shared" si="106"/>
        <v>388860</v>
      </c>
      <c r="AI235" s="79">
        <f t="shared" si="107"/>
        <v>233791.5</v>
      </c>
      <c r="AJ235" s="106">
        <f t="shared" si="108"/>
        <v>164250</v>
      </c>
      <c r="AK235" s="141">
        <f t="shared" si="113"/>
        <v>533610</v>
      </c>
      <c r="AL235" s="155">
        <f t="shared" si="109"/>
        <v>89041.5</v>
      </c>
      <c r="AM235" s="46">
        <v>2</v>
      </c>
    </row>
    <row r="236" spans="1:39" s="144" customFormat="1" x14ac:dyDescent="0.25">
      <c r="A236" s="64"/>
      <c r="B236" s="111" t="s">
        <v>18</v>
      </c>
      <c r="C236" s="101">
        <v>3.64</v>
      </c>
      <c r="D236" s="72">
        <f t="shared" si="92"/>
        <v>3.64</v>
      </c>
      <c r="E236" s="73">
        <f t="shared" si="114"/>
        <v>0.40293939393939393</v>
      </c>
      <c r="F236" s="73">
        <f t="shared" si="93"/>
        <v>4.0429393939393936</v>
      </c>
      <c r="G236" s="73">
        <f t="shared" si="115"/>
        <v>2.103939393939394</v>
      </c>
      <c r="H236" s="101">
        <f t="shared" si="116"/>
        <v>0.38333333333333336</v>
      </c>
      <c r="I236" s="102">
        <f t="shared" si="117"/>
        <v>0.13131313131313133</v>
      </c>
      <c r="J236" s="101">
        <f t="shared" si="94"/>
        <v>2.6185858585858588</v>
      </c>
      <c r="K236" s="126">
        <f t="shared" si="95"/>
        <v>1.4243535353535348</v>
      </c>
      <c r="L236" s="102">
        <f t="shared" si="118"/>
        <v>1.106060606060606</v>
      </c>
      <c r="M236" s="74">
        <f t="shared" si="110"/>
        <v>3.5933333333333333</v>
      </c>
      <c r="N236" s="71">
        <f t="shared" si="96"/>
        <v>0.44960606060606034</v>
      </c>
      <c r="O236" s="103">
        <f>'Input Model'!E$10</f>
        <v>198</v>
      </c>
      <c r="P236" s="77">
        <f t="shared" si="119"/>
        <v>720.72</v>
      </c>
      <c r="Q236" s="104">
        <f>'Input Model'!E$19</f>
        <v>79.781999999999996</v>
      </c>
      <c r="R236" s="77">
        <f t="shared" si="97"/>
        <v>800.50200000000007</v>
      </c>
      <c r="S236" s="104">
        <f>'Input Model'!E$36</f>
        <v>416.58</v>
      </c>
      <c r="T236" s="104">
        <f>'Input Model'!E$44</f>
        <v>75.900000000000006</v>
      </c>
      <c r="U236" s="105">
        <f>'Input Model'!E$55</f>
        <v>26</v>
      </c>
      <c r="V236" s="104">
        <f t="shared" si="98"/>
        <v>518.48</v>
      </c>
      <c r="W236" s="79">
        <f t="shared" si="99"/>
        <v>282.02200000000005</v>
      </c>
      <c r="X236" s="105">
        <f>'Input Model'!E$64</f>
        <v>219</v>
      </c>
      <c r="Y236" s="77">
        <f t="shared" si="111"/>
        <v>711.48</v>
      </c>
      <c r="Z236" s="79">
        <f t="shared" si="112"/>
        <v>89.022000000000048</v>
      </c>
      <c r="AA236" s="103">
        <f>'Input Model'!E$4</f>
        <v>750</v>
      </c>
      <c r="AB236" s="320">
        <f t="shared" si="100"/>
        <v>540540</v>
      </c>
      <c r="AC236" s="104">
        <f t="shared" si="101"/>
        <v>59836.5</v>
      </c>
      <c r="AD236" s="81">
        <f t="shared" si="102"/>
        <v>600376.5</v>
      </c>
      <c r="AE236" s="104">
        <f t="shared" si="103"/>
        <v>312435</v>
      </c>
      <c r="AF236" s="104">
        <f t="shared" si="104"/>
        <v>56925.000000000007</v>
      </c>
      <c r="AG236" s="105">
        <f t="shared" si="105"/>
        <v>19500</v>
      </c>
      <c r="AH236" s="104">
        <f t="shared" si="106"/>
        <v>388860</v>
      </c>
      <c r="AI236" s="79">
        <f t="shared" si="107"/>
        <v>211516.5</v>
      </c>
      <c r="AJ236" s="106">
        <f t="shared" si="108"/>
        <v>164250</v>
      </c>
      <c r="AK236" s="141">
        <f t="shared" si="113"/>
        <v>533610</v>
      </c>
      <c r="AL236" s="155">
        <f t="shared" si="109"/>
        <v>66766.5</v>
      </c>
      <c r="AM236" s="46">
        <v>3</v>
      </c>
    </row>
    <row r="237" spans="1:39" s="144" customFormat="1" x14ac:dyDescent="0.25">
      <c r="A237" s="64"/>
      <c r="B237" s="111" t="s">
        <v>19</v>
      </c>
      <c r="C237" s="101">
        <v>3.7</v>
      </c>
      <c r="D237" s="72">
        <f t="shared" si="92"/>
        <v>3.7</v>
      </c>
      <c r="E237" s="73">
        <f t="shared" si="114"/>
        <v>0.40293939393939393</v>
      </c>
      <c r="F237" s="73">
        <f t="shared" si="93"/>
        <v>4.1029393939393941</v>
      </c>
      <c r="G237" s="73">
        <f t="shared" si="115"/>
        <v>2.103939393939394</v>
      </c>
      <c r="H237" s="101">
        <f t="shared" si="116"/>
        <v>0.38333333333333336</v>
      </c>
      <c r="I237" s="102">
        <f t="shared" si="117"/>
        <v>0.13131313131313133</v>
      </c>
      <c r="J237" s="101">
        <f t="shared" si="94"/>
        <v>2.6185858585858588</v>
      </c>
      <c r="K237" s="126">
        <f t="shared" si="95"/>
        <v>1.4843535353535353</v>
      </c>
      <c r="L237" s="102">
        <f t="shared" si="118"/>
        <v>1.106060606060606</v>
      </c>
      <c r="M237" s="74">
        <f t="shared" si="110"/>
        <v>3.5933333333333333</v>
      </c>
      <c r="N237" s="71">
        <f t="shared" si="96"/>
        <v>0.50960606060606084</v>
      </c>
      <c r="O237" s="103">
        <f>'Input Model'!E$10</f>
        <v>198</v>
      </c>
      <c r="P237" s="77">
        <f t="shared" si="119"/>
        <v>732.6</v>
      </c>
      <c r="Q237" s="104">
        <f>'Input Model'!E$19</f>
        <v>79.781999999999996</v>
      </c>
      <c r="R237" s="77">
        <f t="shared" si="97"/>
        <v>812.38200000000006</v>
      </c>
      <c r="S237" s="104">
        <f>'Input Model'!E$36</f>
        <v>416.58</v>
      </c>
      <c r="T237" s="104">
        <f>'Input Model'!E$44</f>
        <v>75.900000000000006</v>
      </c>
      <c r="U237" s="105">
        <f>'Input Model'!E$55</f>
        <v>26</v>
      </c>
      <c r="V237" s="104">
        <f t="shared" si="98"/>
        <v>518.48</v>
      </c>
      <c r="W237" s="79">
        <f t="shared" si="99"/>
        <v>293.90200000000004</v>
      </c>
      <c r="X237" s="105">
        <f>'Input Model'!E$64</f>
        <v>219</v>
      </c>
      <c r="Y237" s="77">
        <f t="shared" si="111"/>
        <v>711.48</v>
      </c>
      <c r="Z237" s="79">
        <f t="shared" si="112"/>
        <v>100.90200000000004</v>
      </c>
      <c r="AA237" s="103">
        <f>'Input Model'!E$4</f>
        <v>750</v>
      </c>
      <c r="AB237" s="320">
        <f t="shared" si="100"/>
        <v>549450</v>
      </c>
      <c r="AC237" s="104">
        <f t="shared" si="101"/>
        <v>59836.5</v>
      </c>
      <c r="AD237" s="81">
        <f t="shared" si="102"/>
        <v>609286.5</v>
      </c>
      <c r="AE237" s="104">
        <f t="shared" si="103"/>
        <v>312435</v>
      </c>
      <c r="AF237" s="104">
        <f t="shared" si="104"/>
        <v>56925.000000000007</v>
      </c>
      <c r="AG237" s="105">
        <f t="shared" si="105"/>
        <v>19500</v>
      </c>
      <c r="AH237" s="104">
        <f t="shared" si="106"/>
        <v>388860</v>
      </c>
      <c r="AI237" s="79">
        <f t="shared" si="107"/>
        <v>220426.5</v>
      </c>
      <c r="AJ237" s="106">
        <f t="shared" si="108"/>
        <v>164250</v>
      </c>
      <c r="AK237" s="141">
        <f t="shared" si="113"/>
        <v>533610</v>
      </c>
      <c r="AL237" s="155">
        <f t="shared" si="109"/>
        <v>75676.5</v>
      </c>
      <c r="AM237" s="46">
        <v>4</v>
      </c>
    </row>
    <row r="238" spans="1:39" s="144" customFormat="1" x14ac:dyDescent="0.25">
      <c r="A238" s="64"/>
      <c r="B238" s="145" t="s">
        <v>191</v>
      </c>
      <c r="C238" s="101">
        <v>3.78</v>
      </c>
      <c r="D238" s="72">
        <f t="shared" si="92"/>
        <v>3.78</v>
      </c>
      <c r="E238" s="73">
        <f t="shared" si="114"/>
        <v>0.40293939393939393</v>
      </c>
      <c r="F238" s="73">
        <f t="shared" si="93"/>
        <v>4.1829393939393942</v>
      </c>
      <c r="G238" s="73">
        <f t="shared" si="115"/>
        <v>2.103939393939394</v>
      </c>
      <c r="H238" s="101">
        <f t="shared" si="116"/>
        <v>0.38333333333333336</v>
      </c>
      <c r="I238" s="102">
        <f t="shared" si="117"/>
        <v>0.13131313131313133</v>
      </c>
      <c r="J238" s="101">
        <f t="shared" si="94"/>
        <v>2.6185858585858588</v>
      </c>
      <c r="K238" s="126">
        <f t="shared" si="95"/>
        <v>1.5643535353535354</v>
      </c>
      <c r="L238" s="102">
        <f t="shared" si="118"/>
        <v>1.106060606060606</v>
      </c>
      <c r="M238" s="74">
        <f t="shared" si="110"/>
        <v>3.5933333333333333</v>
      </c>
      <c r="N238" s="71">
        <f t="shared" si="96"/>
        <v>0.58960606060606091</v>
      </c>
      <c r="O238" s="103">
        <f>'Input Model'!E$10</f>
        <v>198</v>
      </c>
      <c r="P238" s="77">
        <f t="shared" si="119"/>
        <v>748.43999999999994</v>
      </c>
      <c r="Q238" s="104">
        <f>'Input Model'!E$19</f>
        <v>79.781999999999996</v>
      </c>
      <c r="R238" s="77">
        <f t="shared" si="97"/>
        <v>828.22199999999998</v>
      </c>
      <c r="S238" s="104">
        <f>'Input Model'!E$36</f>
        <v>416.58</v>
      </c>
      <c r="T238" s="104">
        <f>'Input Model'!E$44</f>
        <v>75.900000000000006</v>
      </c>
      <c r="U238" s="105">
        <f>'Input Model'!E$55</f>
        <v>26</v>
      </c>
      <c r="V238" s="104">
        <f t="shared" si="98"/>
        <v>518.48</v>
      </c>
      <c r="W238" s="79">
        <f t="shared" si="99"/>
        <v>309.74199999999996</v>
      </c>
      <c r="X238" s="105">
        <f>'Input Model'!E$64</f>
        <v>219</v>
      </c>
      <c r="Y238" s="77">
        <f t="shared" si="111"/>
        <v>711.48</v>
      </c>
      <c r="Z238" s="79">
        <f t="shared" si="112"/>
        <v>116.74199999999996</v>
      </c>
      <c r="AA238" s="103">
        <f>'Input Model'!E$4</f>
        <v>750</v>
      </c>
      <c r="AB238" s="320">
        <f t="shared" si="100"/>
        <v>561330</v>
      </c>
      <c r="AC238" s="104">
        <f t="shared" si="101"/>
        <v>59836.5</v>
      </c>
      <c r="AD238" s="81">
        <f t="shared" si="102"/>
        <v>621166.5</v>
      </c>
      <c r="AE238" s="104">
        <f t="shared" si="103"/>
        <v>312435</v>
      </c>
      <c r="AF238" s="104">
        <f t="shared" si="104"/>
        <v>56925.000000000007</v>
      </c>
      <c r="AG238" s="105">
        <f t="shared" si="105"/>
        <v>19500</v>
      </c>
      <c r="AH238" s="104">
        <f t="shared" si="106"/>
        <v>388860</v>
      </c>
      <c r="AI238" s="79">
        <f t="shared" si="107"/>
        <v>232306.5</v>
      </c>
      <c r="AJ238" s="106">
        <f t="shared" si="108"/>
        <v>164250</v>
      </c>
      <c r="AK238" s="141">
        <f t="shared" si="113"/>
        <v>533610</v>
      </c>
      <c r="AL238" s="155">
        <f t="shared" si="109"/>
        <v>87556.5</v>
      </c>
      <c r="AM238" s="46">
        <v>5</v>
      </c>
    </row>
    <row r="239" spans="1:39" s="144" customFormat="1" x14ac:dyDescent="0.25">
      <c r="A239" s="64"/>
      <c r="B239" s="111" t="s">
        <v>20</v>
      </c>
      <c r="C239" s="101">
        <v>3.74</v>
      </c>
      <c r="D239" s="72">
        <f t="shared" si="92"/>
        <v>3.74</v>
      </c>
      <c r="E239" s="73">
        <f t="shared" si="114"/>
        <v>0.40293939393939393</v>
      </c>
      <c r="F239" s="73">
        <f t="shared" si="93"/>
        <v>4.1429393939393941</v>
      </c>
      <c r="G239" s="73">
        <f t="shared" si="115"/>
        <v>2.103939393939394</v>
      </c>
      <c r="H239" s="101">
        <f t="shared" si="116"/>
        <v>0.38333333333333336</v>
      </c>
      <c r="I239" s="102">
        <f t="shared" si="117"/>
        <v>0.13131313131313133</v>
      </c>
      <c r="J239" s="101">
        <f t="shared" si="94"/>
        <v>2.6185858585858588</v>
      </c>
      <c r="K239" s="126">
        <f t="shared" si="95"/>
        <v>1.5243535353535353</v>
      </c>
      <c r="L239" s="102">
        <f t="shared" si="118"/>
        <v>1.106060606060606</v>
      </c>
      <c r="M239" s="74">
        <f t="shared" si="110"/>
        <v>3.5933333333333333</v>
      </c>
      <c r="N239" s="71">
        <f t="shared" si="96"/>
        <v>0.54960606060606088</v>
      </c>
      <c r="O239" s="103">
        <f>'Input Model'!E$10</f>
        <v>198</v>
      </c>
      <c r="P239" s="77">
        <f t="shared" si="119"/>
        <v>740.5200000000001</v>
      </c>
      <c r="Q239" s="104">
        <f>'Input Model'!E$19</f>
        <v>79.781999999999996</v>
      </c>
      <c r="R239" s="77">
        <f t="shared" si="97"/>
        <v>820.30200000000013</v>
      </c>
      <c r="S239" s="104">
        <f>'Input Model'!E$36</f>
        <v>416.58</v>
      </c>
      <c r="T239" s="104">
        <f>'Input Model'!E$44</f>
        <v>75.900000000000006</v>
      </c>
      <c r="U239" s="105">
        <f>'Input Model'!E$55</f>
        <v>26</v>
      </c>
      <c r="V239" s="104">
        <f t="shared" si="98"/>
        <v>518.48</v>
      </c>
      <c r="W239" s="79">
        <f t="shared" si="99"/>
        <v>301.82200000000012</v>
      </c>
      <c r="X239" s="105">
        <f>'Input Model'!E$64</f>
        <v>219</v>
      </c>
      <c r="Y239" s="77">
        <f t="shared" si="111"/>
        <v>711.48</v>
      </c>
      <c r="Z239" s="79">
        <f t="shared" si="112"/>
        <v>108.82200000000012</v>
      </c>
      <c r="AA239" s="103">
        <f>'Input Model'!E$4</f>
        <v>750</v>
      </c>
      <c r="AB239" s="320">
        <f t="shared" si="100"/>
        <v>555390.00000000012</v>
      </c>
      <c r="AC239" s="104">
        <f t="shared" si="101"/>
        <v>59836.5</v>
      </c>
      <c r="AD239" s="81">
        <f t="shared" si="102"/>
        <v>615226.50000000012</v>
      </c>
      <c r="AE239" s="104">
        <f t="shared" si="103"/>
        <v>312435</v>
      </c>
      <c r="AF239" s="104">
        <f t="shared" si="104"/>
        <v>56925.000000000007</v>
      </c>
      <c r="AG239" s="105">
        <f t="shared" si="105"/>
        <v>19500</v>
      </c>
      <c r="AH239" s="104">
        <f t="shared" si="106"/>
        <v>388860</v>
      </c>
      <c r="AI239" s="79">
        <f t="shared" si="107"/>
        <v>226366.50000000012</v>
      </c>
      <c r="AJ239" s="106">
        <f t="shared" si="108"/>
        <v>164250</v>
      </c>
      <c r="AK239" s="141">
        <f t="shared" si="113"/>
        <v>533610</v>
      </c>
      <c r="AL239" s="155">
        <f t="shared" si="109"/>
        <v>81616.500000000116</v>
      </c>
      <c r="AM239" s="46">
        <v>6</v>
      </c>
    </row>
    <row r="240" spans="1:39" s="144" customFormat="1" x14ac:dyDescent="0.25">
      <c r="A240" s="64"/>
      <c r="B240" s="111" t="s">
        <v>11</v>
      </c>
      <c r="C240" s="101">
        <v>3.64</v>
      </c>
      <c r="D240" s="72">
        <f t="shared" si="92"/>
        <v>3.64</v>
      </c>
      <c r="E240" s="73">
        <f t="shared" si="114"/>
        <v>0.40293939393939393</v>
      </c>
      <c r="F240" s="73">
        <f t="shared" si="93"/>
        <v>4.0429393939393936</v>
      </c>
      <c r="G240" s="73">
        <f t="shared" si="115"/>
        <v>2.103939393939394</v>
      </c>
      <c r="H240" s="101">
        <f t="shared" si="116"/>
        <v>0.38333333333333336</v>
      </c>
      <c r="I240" s="102">
        <f t="shared" si="117"/>
        <v>0.13131313131313133</v>
      </c>
      <c r="J240" s="101">
        <f t="shared" si="94"/>
        <v>2.6185858585858588</v>
      </c>
      <c r="K240" s="126">
        <f t="shared" si="95"/>
        <v>1.4243535353535348</v>
      </c>
      <c r="L240" s="102">
        <f t="shared" si="118"/>
        <v>1.106060606060606</v>
      </c>
      <c r="M240" s="74">
        <f t="shared" si="110"/>
        <v>3.5933333333333333</v>
      </c>
      <c r="N240" s="71">
        <f t="shared" si="96"/>
        <v>0.44960606060606034</v>
      </c>
      <c r="O240" s="103">
        <f>'Input Model'!E$10</f>
        <v>198</v>
      </c>
      <c r="P240" s="77">
        <f t="shared" si="119"/>
        <v>720.72</v>
      </c>
      <c r="Q240" s="104">
        <f>'Input Model'!E$19</f>
        <v>79.781999999999996</v>
      </c>
      <c r="R240" s="77">
        <f t="shared" si="97"/>
        <v>800.50200000000007</v>
      </c>
      <c r="S240" s="104">
        <f>'Input Model'!E$36</f>
        <v>416.58</v>
      </c>
      <c r="T240" s="104">
        <f>'Input Model'!E$44</f>
        <v>75.900000000000006</v>
      </c>
      <c r="U240" s="105">
        <f>'Input Model'!E$55</f>
        <v>26</v>
      </c>
      <c r="V240" s="104">
        <f t="shared" si="98"/>
        <v>518.48</v>
      </c>
      <c r="W240" s="79">
        <f t="shared" si="99"/>
        <v>282.02200000000005</v>
      </c>
      <c r="X240" s="105">
        <f>'Input Model'!E$64</f>
        <v>219</v>
      </c>
      <c r="Y240" s="77">
        <f t="shared" si="111"/>
        <v>711.48</v>
      </c>
      <c r="Z240" s="79">
        <f t="shared" si="112"/>
        <v>89.022000000000048</v>
      </c>
      <c r="AA240" s="103">
        <f>'Input Model'!E$4</f>
        <v>750</v>
      </c>
      <c r="AB240" s="320">
        <f t="shared" si="100"/>
        <v>540540</v>
      </c>
      <c r="AC240" s="104">
        <f t="shared" si="101"/>
        <v>59836.5</v>
      </c>
      <c r="AD240" s="81">
        <f t="shared" si="102"/>
        <v>600376.5</v>
      </c>
      <c r="AE240" s="104">
        <f t="shared" si="103"/>
        <v>312435</v>
      </c>
      <c r="AF240" s="104">
        <f t="shared" si="104"/>
        <v>56925.000000000007</v>
      </c>
      <c r="AG240" s="105">
        <f t="shared" si="105"/>
        <v>19500</v>
      </c>
      <c r="AH240" s="104">
        <f t="shared" si="106"/>
        <v>388860</v>
      </c>
      <c r="AI240" s="79">
        <f t="shared" si="107"/>
        <v>211516.5</v>
      </c>
      <c r="AJ240" s="106">
        <f t="shared" si="108"/>
        <v>164250</v>
      </c>
      <c r="AK240" s="141">
        <f t="shared" si="113"/>
        <v>533610</v>
      </c>
      <c r="AL240" s="155">
        <f t="shared" si="109"/>
        <v>66766.5</v>
      </c>
      <c r="AM240" s="46">
        <v>7</v>
      </c>
    </row>
    <row r="241" spans="1:39" s="144" customFormat="1" x14ac:dyDescent="0.25">
      <c r="A241" s="64"/>
      <c r="B241" s="111" t="s">
        <v>12</v>
      </c>
      <c r="C241" s="101">
        <v>3.28</v>
      </c>
      <c r="D241" s="72">
        <f t="shared" si="92"/>
        <v>3.28</v>
      </c>
      <c r="E241" s="73">
        <f t="shared" si="114"/>
        <v>0.40293939393939393</v>
      </c>
      <c r="F241" s="73">
        <f t="shared" si="93"/>
        <v>3.6829393939393937</v>
      </c>
      <c r="G241" s="73">
        <f t="shared" si="115"/>
        <v>2.103939393939394</v>
      </c>
      <c r="H241" s="101">
        <f t="shared" si="116"/>
        <v>0.38333333333333336</v>
      </c>
      <c r="I241" s="102">
        <f t="shared" si="117"/>
        <v>0.13131313131313133</v>
      </c>
      <c r="J241" s="101">
        <f t="shared" si="94"/>
        <v>2.6185858585858588</v>
      </c>
      <c r="K241" s="126">
        <f t="shared" si="95"/>
        <v>1.0643535353535349</v>
      </c>
      <c r="L241" s="102">
        <f t="shared" si="118"/>
        <v>1.106060606060606</v>
      </c>
      <c r="M241" s="74">
        <f t="shared" si="110"/>
        <v>3.5933333333333333</v>
      </c>
      <c r="N241" s="71">
        <f t="shared" si="96"/>
        <v>8.9606060606060467E-2</v>
      </c>
      <c r="O241" s="103">
        <f>'Input Model'!E$10</f>
        <v>198</v>
      </c>
      <c r="P241" s="77">
        <f t="shared" si="119"/>
        <v>649.43999999999994</v>
      </c>
      <c r="Q241" s="104">
        <f>'Input Model'!E$19</f>
        <v>79.781999999999996</v>
      </c>
      <c r="R241" s="77">
        <f t="shared" si="97"/>
        <v>729.22199999999998</v>
      </c>
      <c r="S241" s="104">
        <f>'Input Model'!E$36</f>
        <v>416.58</v>
      </c>
      <c r="T241" s="104">
        <f>'Input Model'!E$44</f>
        <v>75.900000000000006</v>
      </c>
      <c r="U241" s="105">
        <f>'Input Model'!E$55</f>
        <v>26</v>
      </c>
      <c r="V241" s="104">
        <f t="shared" si="98"/>
        <v>518.48</v>
      </c>
      <c r="W241" s="79">
        <f t="shared" si="99"/>
        <v>210.74199999999996</v>
      </c>
      <c r="X241" s="105">
        <f>'Input Model'!E$64</f>
        <v>219</v>
      </c>
      <c r="Y241" s="77">
        <f t="shared" si="111"/>
        <v>711.48</v>
      </c>
      <c r="Z241" s="79">
        <f t="shared" si="112"/>
        <v>17.741999999999962</v>
      </c>
      <c r="AA241" s="103">
        <f>'Input Model'!E$4</f>
        <v>750</v>
      </c>
      <c r="AB241" s="320">
        <f t="shared" si="100"/>
        <v>487079.99999999994</v>
      </c>
      <c r="AC241" s="104">
        <f t="shared" si="101"/>
        <v>59836.5</v>
      </c>
      <c r="AD241" s="81">
        <f t="shared" si="102"/>
        <v>546916.5</v>
      </c>
      <c r="AE241" s="104">
        <f t="shared" si="103"/>
        <v>312435</v>
      </c>
      <c r="AF241" s="104">
        <f t="shared" si="104"/>
        <v>56925.000000000007</v>
      </c>
      <c r="AG241" s="105">
        <f t="shared" si="105"/>
        <v>19500</v>
      </c>
      <c r="AH241" s="104">
        <f t="shared" si="106"/>
        <v>388860</v>
      </c>
      <c r="AI241" s="79">
        <f t="shared" si="107"/>
        <v>158056.5</v>
      </c>
      <c r="AJ241" s="106">
        <f t="shared" si="108"/>
        <v>164250</v>
      </c>
      <c r="AK241" s="141">
        <f t="shared" si="113"/>
        <v>533610</v>
      </c>
      <c r="AL241" s="155">
        <f t="shared" si="109"/>
        <v>13306.5</v>
      </c>
      <c r="AM241" s="46">
        <v>8</v>
      </c>
    </row>
    <row r="242" spans="1:39" s="144" customFormat="1" x14ac:dyDescent="0.25">
      <c r="A242" s="64"/>
      <c r="B242" s="111" t="s">
        <v>13</v>
      </c>
      <c r="C242" s="101">
        <v>3.12</v>
      </c>
      <c r="D242" s="72">
        <f t="shared" si="92"/>
        <v>3.12</v>
      </c>
      <c r="E242" s="73">
        <f t="shared" si="114"/>
        <v>0.40293939393939393</v>
      </c>
      <c r="F242" s="73">
        <f t="shared" si="93"/>
        <v>3.522939393939394</v>
      </c>
      <c r="G242" s="73">
        <f t="shared" si="115"/>
        <v>2.103939393939394</v>
      </c>
      <c r="H242" s="101">
        <f t="shared" si="116"/>
        <v>0.38333333333333336</v>
      </c>
      <c r="I242" s="102">
        <f t="shared" si="117"/>
        <v>0.13131313131313133</v>
      </c>
      <c r="J242" s="101">
        <f t="shared" si="94"/>
        <v>2.6185858585858588</v>
      </c>
      <c r="K242" s="126">
        <f t="shared" si="95"/>
        <v>0.90435353535353524</v>
      </c>
      <c r="L242" s="102">
        <f t="shared" si="118"/>
        <v>1.106060606060606</v>
      </c>
      <c r="M242" s="74">
        <f t="shared" si="110"/>
        <v>3.5933333333333333</v>
      </c>
      <c r="N242" s="71">
        <f t="shared" si="96"/>
        <v>-7.0393939393939231E-2</v>
      </c>
      <c r="O242" s="103">
        <f>'Input Model'!E$10</f>
        <v>198</v>
      </c>
      <c r="P242" s="77">
        <f t="shared" si="119"/>
        <v>617.76</v>
      </c>
      <c r="Q242" s="104">
        <f>'Input Model'!E$19</f>
        <v>79.781999999999996</v>
      </c>
      <c r="R242" s="77">
        <f t="shared" si="97"/>
        <v>697.54200000000003</v>
      </c>
      <c r="S242" s="104">
        <f>'Input Model'!E$36</f>
        <v>416.58</v>
      </c>
      <c r="T242" s="104">
        <f>'Input Model'!E$44</f>
        <v>75.900000000000006</v>
      </c>
      <c r="U242" s="105">
        <f>'Input Model'!E$55</f>
        <v>26</v>
      </c>
      <c r="V242" s="104">
        <f t="shared" si="98"/>
        <v>518.48</v>
      </c>
      <c r="W242" s="79">
        <f t="shared" si="99"/>
        <v>179.06200000000001</v>
      </c>
      <c r="X242" s="105">
        <f>'Input Model'!E$64</f>
        <v>219</v>
      </c>
      <c r="Y242" s="77">
        <f t="shared" si="111"/>
        <v>711.48</v>
      </c>
      <c r="Z242" s="79">
        <f t="shared" si="112"/>
        <v>-13.937999999999988</v>
      </c>
      <c r="AA242" s="103">
        <f>'Input Model'!E$4</f>
        <v>750</v>
      </c>
      <c r="AB242" s="320">
        <f t="shared" si="100"/>
        <v>463320</v>
      </c>
      <c r="AC242" s="104">
        <f t="shared" si="101"/>
        <v>59836.5</v>
      </c>
      <c r="AD242" s="81">
        <f t="shared" si="102"/>
        <v>523156.5</v>
      </c>
      <c r="AE242" s="104">
        <f t="shared" si="103"/>
        <v>312435</v>
      </c>
      <c r="AF242" s="104">
        <f t="shared" si="104"/>
        <v>56925.000000000007</v>
      </c>
      <c r="AG242" s="105">
        <f t="shared" si="105"/>
        <v>19500</v>
      </c>
      <c r="AH242" s="104">
        <f t="shared" si="106"/>
        <v>388860</v>
      </c>
      <c r="AI242" s="79">
        <f t="shared" si="107"/>
        <v>134296.5</v>
      </c>
      <c r="AJ242" s="106">
        <f t="shared" si="108"/>
        <v>164250</v>
      </c>
      <c r="AK242" s="141">
        <f t="shared" si="113"/>
        <v>533610</v>
      </c>
      <c r="AL242" s="155">
        <f t="shared" si="109"/>
        <v>-10453.5</v>
      </c>
      <c r="AM242" s="46">
        <v>9</v>
      </c>
    </row>
    <row r="243" spans="1:39" s="144" customFormat="1" x14ac:dyDescent="0.25">
      <c r="A243" s="64"/>
      <c r="B243" s="111" t="s">
        <v>14</v>
      </c>
      <c r="C243" s="101">
        <v>3.11</v>
      </c>
      <c r="D243" s="72">
        <f t="shared" si="92"/>
        <v>3.11</v>
      </c>
      <c r="E243" s="73">
        <f t="shared" si="114"/>
        <v>0.40293939393939393</v>
      </c>
      <c r="F243" s="73">
        <f t="shared" si="93"/>
        <v>3.5129393939393938</v>
      </c>
      <c r="G243" s="73">
        <f t="shared" si="115"/>
        <v>2.103939393939394</v>
      </c>
      <c r="H243" s="101">
        <f t="shared" si="116"/>
        <v>0.38333333333333336</v>
      </c>
      <c r="I243" s="102">
        <f t="shared" si="117"/>
        <v>0.13131313131313133</v>
      </c>
      <c r="J243" s="101">
        <f t="shared" si="94"/>
        <v>2.6185858585858588</v>
      </c>
      <c r="K243" s="126">
        <f t="shared" si="95"/>
        <v>0.89435353535353501</v>
      </c>
      <c r="L243" s="102">
        <f t="shared" si="118"/>
        <v>1.106060606060606</v>
      </c>
      <c r="M243" s="74">
        <f t="shared" si="110"/>
        <v>3.5933333333333333</v>
      </c>
      <c r="N243" s="71">
        <f t="shared" si="96"/>
        <v>-8.0393939393939462E-2</v>
      </c>
      <c r="O243" s="103">
        <f>'Input Model'!E$10</f>
        <v>198</v>
      </c>
      <c r="P243" s="77">
        <f t="shared" si="119"/>
        <v>615.78</v>
      </c>
      <c r="Q243" s="104">
        <f>'Input Model'!E$19</f>
        <v>79.781999999999996</v>
      </c>
      <c r="R243" s="77">
        <f t="shared" si="97"/>
        <v>695.56200000000001</v>
      </c>
      <c r="S243" s="104">
        <f>'Input Model'!E$36</f>
        <v>416.58</v>
      </c>
      <c r="T243" s="104">
        <f>'Input Model'!E$44</f>
        <v>75.900000000000006</v>
      </c>
      <c r="U243" s="105">
        <f>'Input Model'!E$55</f>
        <v>26</v>
      </c>
      <c r="V243" s="104">
        <f t="shared" si="98"/>
        <v>518.48</v>
      </c>
      <c r="W243" s="79">
        <f t="shared" si="99"/>
        <v>177.08199999999999</v>
      </c>
      <c r="X243" s="105">
        <f>'Input Model'!E$64</f>
        <v>219</v>
      </c>
      <c r="Y243" s="77">
        <f t="shared" si="111"/>
        <v>711.48</v>
      </c>
      <c r="Z243" s="79">
        <f t="shared" si="112"/>
        <v>-15.918000000000006</v>
      </c>
      <c r="AA243" s="103">
        <f>'Input Model'!E$4</f>
        <v>750</v>
      </c>
      <c r="AB243" s="320">
        <f t="shared" si="100"/>
        <v>461835</v>
      </c>
      <c r="AC243" s="104">
        <f t="shared" si="101"/>
        <v>59836.5</v>
      </c>
      <c r="AD243" s="81">
        <f t="shared" si="102"/>
        <v>521671.5</v>
      </c>
      <c r="AE243" s="104">
        <f t="shared" si="103"/>
        <v>312435</v>
      </c>
      <c r="AF243" s="104">
        <f t="shared" si="104"/>
        <v>56925.000000000007</v>
      </c>
      <c r="AG243" s="105">
        <f t="shared" si="105"/>
        <v>19500</v>
      </c>
      <c r="AH243" s="104">
        <f t="shared" si="106"/>
        <v>388860</v>
      </c>
      <c r="AI243" s="79">
        <f t="shared" si="107"/>
        <v>132811.5</v>
      </c>
      <c r="AJ243" s="106">
        <f t="shared" si="108"/>
        <v>164250</v>
      </c>
      <c r="AK243" s="141">
        <f t="shared" si="113"/>
        <v>533610</v>
      </c>
      <c r="AL243" s="155">
        <f t="shared" si="109"/>
        <v>-11938.5</v>
      </c>
      <c r="AM243" s="46">
        <v>10</v>
      </c>
    </row>
    <row r="244" spans="1:39" s="144" customFormat="1" x14ac:dyDescent="0.25">
      <c r="A244" s="64"/>
      <c r="B244" s="111" t="s">
        <v>15</v>
      </c>
      <c r="C244" s="101">
        <v>3.14</v>
      </c>
      <c r="D244" s="72">
        <f t="shared" si="92"/>
        <v>3.14</v>
      </c>
      <c r="E244" s="73">
        <f t="shared" si="114"/>
        <v>0.40293939393939393</v>
      </c>
      <c r="F244" s="73">
        <f t="shared" si="93"/>
        <v>3.5429393939393941</v>
      </c>
      <c r="G244" s="73">
        <f t="shared" si="115"/>
        <v>2.103939393939394</v>
      </c>
      <c r="H244" s="101">
        <f t="shared" si="116"/>
        <v>0.38333333333333336</v>
      </c>
      <c r="I244" s="102">
        <f t="shared" si="117"/>
        <v>0.13131313131313133</v>
      </c>
      <c r="J244" s="101">
        <f t="shared" si="94"/>
        <v>2.6185858585858588</v>
      </c>
      <c r="K244" s="126">
        <f t="shared" si="95"/>
        <v>0.92435353535353526</v>
      </c>
      <c r="L244" s="102">
        <f t="shared" si="118"/>
        <v>1.106060606060606</v>
      </c>
      <c r="M244" s="74">
        <f t="shared" si="110"/>
        <v>3.5933333333333333</v>
      </c>
      <c r="N244" s="71">
        <f t="shared" si="96"/>
        <v>-5.0393939393939213E-2</v>
      </c>
      <c r="O244" s="103">
        <f>'Input Model'!E$10</f>
        <v>198</v>
      </c>
      <c r="P244" s="77">
        <f t="shared" si="119"/>
        <v>621.72</v>
      </c>
      <c r="Q244" s="104">
        <f>'Input Model'!E$19</f>
        <v>79.781999999999996</v>
      </c>
      <c r="R244" s="77">
        <f t="shared" si="97"/>
        <v>701.50200000000007</v>
      </c>
      <c r="S244" s="104">
        <f>'Input Model'!E$36</f>
        <v>416.58</v>
      </c>
      <c r="T244" s="104">
        <f>'Input Model'!E$44</f>
        <v>75.900000000000006</v>
      </c>
      <c r="U244" s="105">
        <f>'Input Model'!E$55</f>
        <v>26</v>
      </c>
      <c r="V244" s="104">
        <f t="shared" si="98"/>
        <v>518.48</v>
      </c>
      <c r="W244" s="79">
        <f t="shared" si="99"/>
        <v>183.02200000000005</v>
      </c>
      <c r="X244" s="105">
        <f>'Input Model'!E$64</f>
        <v>219</v>
      </c>
      <c r="Y244" s="77">
        <f t="shared" si="111"/>
        <v>711.48</v>
      </c>
      <c r="Z244" s="79">
        <f t="shared" si="112"/>
        <v>-9.9779999999999518</v>
      </c>
      <c r="AA244" s="103">
        <f>'Input Model'!E$4</f>
        <v>750</v>
      </c>
      <c r="AB244" s="320">
        <f t="shared" si="100"/>
        <v>466290</v>
      </c>
      <c r="AC244" s="104">
        <f t="shared" si="101"/>
        <v>59836.5</v>
      </c>
      <c r="AD244" s="81">
        <f t="shared" si="102"/>
        <v>526126.5</v>
      </c>
      <c r="AE244" s="104">
        <f t="shared" si="103"/>
        <v>312435</v>
      </c>
      <c r="AF244" s="104">
        <f t="shared" si="104"/>
        <v>56925.000000000007</v>
      </c>
      <c r="AG244" s="105">
        <f t="shared" si="105"/>
        <v>19500</v>
      </c>
      <c r="AH244" s="104">
        <f t="shared" si="106"/>
        <v>388860</v>
      </c>
      <c r="AI244" s="79">
        <f t="shared" si="107"/>
        <v>137266.5</v>
      </c>
      <c r="AJ244" s="106">
        <f t="shared" si="108"/>
        <v>164250</v>
      </c>
      <c r="AK244" s="141">
        <f t="shared" si="113"/>
        <v>533610</v>
      </c>
      <c r="AL244" s="155">
        <f t="shared" si="109"/>
        <v>-7483.5</v>
      </c>
      <c r="AM244" s="46">
        <v>11</v>
      </c>
    </row>
    <row r="245" spans="1:39" s="144" customFormat="1" x14ac:dyDescent="0.25">
      <c r="A245" s="129"/>
      <c r="B245" s="130" t="s">
        <v>192</v>
      </c>
      <c r="C245" s="113">
        <v>3.08</v>
      </c>
      <c r="D245" s="86">
        <f t="shared" si="92"/>
        <v>3.08</v>
      </c>
      <c r="E245" s="87">
        <f t="shared" si="114"/>
        <v>0.40293939393939393</v>
      </c>
      <c r="F245" s="87">
        <f t="shared" si="93"/>
        <v>3.482939393939394</v>
      </c>
      <c r="G245" s="87">
        <f t="shared" si="115"/>
        <v>2.103939393939394</v>
      </c>
      <c r="H245" s="124">
        <f t="shared" si="116"/>
        <v>0.38333333333333336</v>
      </c>
      <c r="I245" s="113">
        <f t="shared" si="117"/>
        <v>0.13131313131313133</v>
      </c>
      <c r="J245" s="113">
        <f t="shared" si="94"/>
        <v>2.6185858585858588</v>
      </c>
      <c r="K245" s="147">
        <f t="shared" si="95"/>
        <v>0.86435353535353521</v>
      </c>
      <c r="L245" s="113">
        <f t="shared" si="118"/>
        <v>1.106060606060606</v>
      </c>
      <c r="M245" s="88">
        <f t="shared" si="110"/>
        <v>3.5933333333333333</v>
      </c>
      <c r="N245" s="85">
        <f t="shared" si="96"/>
        <v>-0.11039393939393927</v>
      </c>
      <c r="O245" s="110">
        <f>'Input Model'!E$10</f>
        <v>198</v>
      </c>
      <c r="P245" s="92">
        <f t="shared" si="119"/>
        <v>609.84</v>
      </c>
      <c r="Q245" s="109">
        <f>'Input Model'!E$19</f>
        <v>79.781999999999996</v>
      </c>
      <c r="R245" s="92">
        <f t="shared" si="97"/>
        <v>689.62200000000007</v>
      </c>
      <c r="S245" s="109">
        <f>'Input Model'!E$36</f>
        <v>416.58</v>
      </c>
      <c r="T245" s="150">
        <f>'Input Model'!E$44</f>
        <v>75.900000000000006</v>
      </c>
      <c r="U245" s="119">
        <f>'Input Model'!E$55</f>
        <v>26</v>
      </c>
      <c r="V245" s="109">
        <f t="shared" si="98"/>
        <v>518.48</v>
      </c>
      <c r="W245" s="94">
        <f t="shared" si="99"/>
        <v>171.14200000000005</v>
      </c>
      <c r="X245" s="119">
        <f>'Input Model'!E$64</f>
        <v>219</v>
      </c>
      <c r="Y245" s="92">
        <f t="shared" si="111"/>
        <v>711.48</v>
      </c>
      <c r="Z245" s="94">
        <f t="shared" si="112"/>
        <v>-21.857999999999947</v>
      </c>
      <c r="AA245" s="110">
        <f>'Input Model'!E$4</f>
        <v>750</v>
      </c>
      <c r="AB245" s="321">
        <f t="shared" si="100"/>
        <v>457380</v>
      </c>
      <c r="AC245" s="109">
        <f t="shared" si="101"/>
        <v>59836.5</v>
      </c>
      <c r="AD245" s="96">
        <f t="shared" si="102"/>
        <v>517216.5</v>
      </c>
      <c r="AE245" s="109">
        <f t="shared" si="103"/>
        <v>312435</v>
      </c>
      <c r="AF245" s="109">
        <f t="shared" si="104"/>
        <v>56925.000000000007</v>
      </c>
      <c r="AG245" s="119">
        <f t="shared" si="105"/>
        <v>19500</v>
      </c>
      <c r="AH245" s="109">
        <f t="shared" si="106"/>
        <v>388860</v>
      </c>
      <c r="AI245" s="94">
        <f t="shared" si="107"/>
        <v>128356.5</v>
      </c>
      <c r="AJ245" s="120">
        <f t="shared" si="108"/>
        <v>164250</v>
      </c>
      <c r="AK245" s="412">
        <f t="shared" si="113"/>
        <v>533610</v>
      </c>
      <c r="AL245" s="100">
        <f t="shared" si="109"/>
        <v>-16393.5</v>
      </c>
      <c r="AM245" s="46">
        <v>12</v>
      </c>
    </row>
    <row r="246" spans="1:39" s="144" customFormat="1" x14ac:dyDescent="0.25">
      <c r="A246" s="192">
        <v>2020</v>
      </c>
      <c r="B246" s="145" t="s">
        <v>195</v>
      </c>
      <c r="C246" s="101">
        <v>3.39</v>
      </c>
      <c r="D246" s="193">
        <f t="shared" si="92"/>
        <v>3.39</v>
      </c>
      <c r="E246" s="73">
        <f t="shared" si="114"/>
        <v>0.34219774011299436</v>
      </c>
      <c r="F246" s="73">
        <f t="shared" si="93"/>
        <v>3.7321977401129947</v>
      </c>
      <c r="G246" s="73">
        <f t="shared" si="115"/>
        <v>2.2833672316384179</v>
      </c>
      <c r="H246" s="101">
        <f t="shared" si="116"/>
        <v>0.42711864406779659</v>
      </c>
      <c r="I246" s="102">
        <f t="shared" si="117"/>
        <v>0.15254237288135594</v>
      </c>
      <c r="J246" s="101">
        <f t="shared" si="94"/>
        <v>2.8630282485875704</v>
      </c>
      <c r="K246" s="126">
        <f t="shared" si="95"/>
        <v>0.86916949152542422</v>
      </c>
      <c r="L246" s="102">
        <f t="shared" si="118"/>
        <v>1.2542372881355932</v>
      </c>
      <c r="M246" s="74">
        <f t="shared" si="110"/>
        <v>3.9647231638418079</v>
      </c>
      <c r="N246" s="71">
        <f t="shared" si="96"/>
        <v>-0.23252542372881324</v>
      </c>
      <c r="O246" s="154">
        <f>'Input Model'!D$10</f>
        <v>177</v>
      </c>
      <c r="P246" s="77">
        <f t="shared" si="119"/>
        <v>600.03</v>
      </c>
      <c r="Q246" s="104">
        <f>'Input Model'!D$19</f>
        <v>60.569000000000003</v>
      </c>
      <c r="R246" s="77">
        <f t="shared" si="97"/>
        <v>660.59899999999993</v>
      </c>
      <c r="S246" s="104">
        <f>'Input Model'!D$36</f>
        <v>404.15600000000001</v>
      </c>
      <c r="T246" s="104">
        <f>'Input Model'!D$44</f>
        <v>75.599999999999994</v>
      </c>
      <c r="U246" s="105">
        <f>'Input Model'!D$55</f>
        <v>27</v>
      </c>
      <c r="V246" s="104">
        <f t="shared" si="98"/>
        <v>506.75599999999997</v>
      </c>
      <c r="W246" s="79">
        <f t="shared" si="99"/>
        <v>153.84299999999996</v>
      </c>
      <c r="X246" s="105">
        <f>'Input Model'!D$64</f>
        <v>222</v>
      </c>
      <c r="Y246" s="77">
        <f t="shared" si="111"/>
        <v>701.75599999999997</v>
      </c>
      <c r="Z246" s="79">
        <f t="shared" si="112"/>
        <v>-41.157000000000039</v>
      </c>
      <c r="AA246" s="154">
        <f>'Input Model'!D$4</f>
        <v>750</v>
      </c>
      <c r="AB246" s="320">
        <f t="shared" si="100"/>
        <v>450022.5</v>
      </c>
      <c r="AC246" s="104">
        <f t="shared" si="101"/>
        <v>45426.75</v>
      </c>
      <c r="AD246" s="81">
        <f t="shared" si="102"/>
        <v>495449.25</v>
      </c>
      <c r="AE246" s="104">
        <f t="shared" si="103"/>
        <v>303117</v>
      </c>
      <c r="AF246" s="104">
        <f t="shared" si="104"/>
        <v>56699.999999999993</v>
      </c>
      <c r="AG246" s="105">
        <f t="shared" si="105"/>
        <v>20250</v>
      </c>
      <c r="AH246" s="104">
        <f t="shared" si="106"/>
        <v>380067</v>
      </c>
      <c r="AI246" s="79">
        <f t="shared" si="107"/>
        <v>115382.25</v>
      </c>
      <c r="AJ246" s="106">
        <f t="shared" si="108"/>
        <v>166500</v>
      </c>
      <c r="AK246" s="141">
        <f t="shared" si="113"/>
        <v>526317</v>
      </c>
      <c r="AL246" s="155">
        <f t="shared" si="109"/>
        <v>-30867.75</v>
      </c>
      <c r="AM246" s="46">
        <v>1</v>
      </c>
    </row>
    <row r="247" spans="1:39" s="144" customFormat="1" x14ac:dyDescent="0.25">
      <c r="A247" s="64"/>
      <c r="B247" s="111" t="s">
        <v>17</v>
      </c>
      <c r="C247" s="101">
        <v>3.61</v>
      </c>
      <c r="D247" s="72">
        <f t="shared" si="92"/>
        <v>3.61</v>
      </c>
      <c r="E247" s="73">
        <f t="shared" si="114"/>
        <v>0.34219774011299436</v>
      </c>
      <c r="F247" s="73">
        <f t="shared" si="93"/>
        <v>3.9521977401129944</v>
      </c>
      <c r="G247" s="73">
        <f t="shared" si="115"/>
        <v>2.2833672316384179</v>
      </c>
      <c r="H247" s="101">
        <f t="shared" si="116"/>
        <v>0.42711864406779659</v>
      </c>
      <c r="I247" s="102">
        <f t="shared" si="117"/>
        <v>0.15254237288135594</v>
      </c>
      <c r="J247" s="101">
        <f t="shared" si="94"/>
        <v>2.8630282485875704</v>
      </c>
      <c r="K247" s="126">
        <f t="shared" si="95"/>
        <v>1.089169491525424</v>
      </c>
      <c r="L247" s="102">
        <f t="shared" si="118"/>
        <v>1.2542372881355932</v>
      </c>
      <c r="M247" s="74">
        <f t="shared" si="110"/>
        <v>3.9647231638418079</v>
      </c>
      <c r="N247" s="71">
        <f t="shared" si="96"/>
        <v>-1.252542372881349E-2</v>
      </c>
      <c r="O247" s="103">
        <f>'Input Model'!D$10</f>
        <v>177</v>
      </c>
      <c r="P247" s="77">
        <f t="shared" si="119"/>
        <v>638.97</v>
      </c>
      <c r="Q247" s="104">
        <f>'Input Model'!D$19</f>
        <v>60.569000000000003</v>
      </c>
      <c r="R247" s="77">
        <f t="shared" si="97"/>
        <v>699.53899999999999</v>
      </c>
      <c r="S247" s="104">
        <f>'Input Model'!D$36</f>
        <v>404.15600000000001</v>
      </c>
      <c r="T247" s="104">
        <f>'Input Model'!D$44</f>
        <v>75.599999999999994</v>
      </c>
      <c r="U247" s="105">
        <f>'Input Model'!D$55</f>
        <v>27</v>
      </c>
      <c r="V247" s="104">
        <f t="shared" si="98"/>
        <v>506.75599999999997</v>
      </c>
      <c r="W247" s="79">
        <f t="shared" si="99"/>
        <v>192.78300000000002</v>
      </c>
      <c r="X247" s="105">
        <f>'Input Model'!D$64</f>
        <v>222</v>
      </c>
      <c r="Y247" s="77">
        <f t="shared" si="111"/>
        <v>701.75599999999997</v>
      </c>
      <c r="Z247" s="79">
        <f t="shared" si="112"/>
        <v>-2.2169999999999845</v>
      </c>
      <c r="AA247" s="103">
        <f>'Input Model'!D$4</f>
        <v>750</v>
      </c>
      <c r="AB247" s="320">
        <f t="shared" si="100"/>
        <v>479227.5</v>
      </c>
      <c r="AC247" s="104">
        <f t="shared" si="101"/>
        <v>45426.75</v>
      </c>
      <c r="AD247" s="81">
        <f t="shared" si="102"/>
        <v>524654.25</v>
      </c>
      <c r="AE247" s="104">
        <f t="shared" si="103"/>
        <v>303117</v>
      </c>
      <c r="AF247" s="104">
        <f t="shared" si="104"/>
        <v>56699.999999999993</v>
      </c>
      <c r="AG247" s="105">
        <f t="shared" si="105"/>
        <v>20250</v>
      </c>
      <c r="AH247" s="104">
        <f t="shared" si="106"/>
        <v>380067</v>
      </c>
      <c r="AI247" s="79">
        <f t="shared" si="107"/>
        <v>144587.25</v>
      </c>
      <c r="AJ247" s="106">
        <f t="shared" si="108"/>
        <v>166500</v>
      </c>
      <c r="AK247" s="141">
        <f t="shared" si="113"/>
        <v>526317</v>
      </c>
      <c r="AL247" s="155">
        <f t="shared" si="109"/>
        <v>-1662.75</v>
      </c>
      <c r="AM247" s="46">
        <v>2</v>
      </c>
    </row>
    <row r="248" spans="1:39" s="144" customFormat="1" x14ac:dyDescent="0.25">
      <c r="A248" s="64"/>
      <c r="B248" s="111" t="s">
        <v>18</v>
      </c>
      <c r="C248" s="101">
        <v>3.82</v>
      </c>
      <c r="D248" s="72">
        <f t="shared" si="92"/>
        <v>3.82</v>
      </c>
      <c r="E248" s="73">
        <f t="shared" si="114"/>
        <v>0.34219774011299436</v>
      </c>
      <c r="F248" s="73">
        <f t="shared" si="93"/>
        <v>4.1621977401129939</v>
      </c>
      <c r="G248" s="73">
        <f t="shared" si="115"/>
        <v>2.2833672316384179</v>
      </c>
      <c r="H248" s="101">
        <f t="shared" si="116"/>
        <v>0.42711864406779659</v>
      </c>
      <c r="I248" s="102">
        <f t="shared" si="117"/>
        <v>0.15254237288135594</v>
      </c>
      <c r="J248" s="101">
        <f t="shared" si="94"/>
        <v>2.8630282485875704</v>
      </c>
      <c r="K248" s="126">
        <f t="shared" si="95"/>
        <v>1.2991694915254235</v>
      </c>
      <c r="L248" s="102">
        <f t="shared" si="118"/>
        <v>1.2542372881355932</v>
      </c>
      <c r="M248" s="74">
        <f t="shared" si="110"/>
        <v>3.9647231638418079</v>
      </c>
      <c r="N248" s="71">
        <f t="shared" si="96"/>
        <v>0.19747457627118603</v>
      </c>
      <c r="O248" s="103">
        <f>'Input Model'!D$10</f>
        <v>177</v>
      </c>
      <c r="P248" s="77">
        <f t="shared" si="119"/>
        <v>676.14</v>
      </c>
      <c r="Q248" s="104">
        <f>'Input Model'!D$19</f>
        <v>60.569000000000003</v>
      </c>
      <c r="R248" s="77">
        <f t="shared" si="97"/>
        <v>736.70899999999995</v>
      </c>
      <c r="S248" s="104">
        <f>'Input Model'!D$36</f>
        <v>404.15600000000001</v>
      </c>
      <c r="T248" s="104">
        <f>'Input Model'!D$44</f>
        <v>75.599999999999994</v>
      </c>
      <c r="U248" s="105">
        <f>'Input Model'!D$55</f>
        <v>27</v>
      </c>
      <c r="V248" s="104">
        <f t="shared" si="98"/>
        <v>506.75599999999997</v>
      </c>
      <c r="W248" s="79">
        <f t="shared" si="99"/>
        <v>229.95299999999997</v>
      </c>
      <c r="X248" s="105">
        <f>'Input Model'!D$64</f>
        <v>222</v>
      </c>
      <c r="Y248" s="77">
        <f t="shared" si="111"/>
        <v>701.75599999999997</v>
      </c>
      <c r="Z248" s="79">
        <f t="shared" si="112"/>
        <v>34.952999999999975</v>
      </c>
      <c r="AA248" s="103">
        <f>'Input Model'!D$4</f>
        <v>750</v>
      </c>
      <c r="AB248" s="320">
        <f t="shared" si="100"/>
        <v>507105</v>
      </c>
      <c r="AC248" s="104">
        <f t="shared" si="101"/>
        <v>45426.75</v>
      </c>
      <c r="AD248" s="81">
        <f t="shared" si="102"/>
        <v>552531.75</v>
      </c>
      <c r="AE248" s="104">
        <f t="shared" si="103"/>
        <v>303117</v>
      </c>
      <c r="AF248" s="104">
        <f t="shared" si="104"/>
        <v>56699.999999999993</v>
      </c>
      <c r="AG248" s="105">
        <f t="shared" si="105"/>
        <v>20250</v>
      </c>
      <c r="AH248" s="104">
        <f t="shared" si="106"/>
        <v>380067</v>
      </c>
      <c r="AI248" s="79">
        <f t="shared" si="107"/>
        <v>172464.75</v>
      </c>
      <c r="AJ248" s="106">
        <f t="shared" si="108"/>
        <v>166500</v>
      </c>
      <c r="AK248" s="141">
        <f t="shared" si="113"/>
        <v>526317</v>
      </c>
      <c r="AL248" s="155">
        <f t="shared" si="109"/>
        <v>26214.75</v>
      </c>
      <c r="AM248" s="46">
        <v>3</v>
      </c>
    </row>
    <row r="249" spans="1:39" s="144" customFormat="1" x14ac:dyDescent="0.25">
      <c r="A249" s="64"/>
      <c r="B249" s="111" t="s">
        <v>19</v>
      </c>
      <c r="C249" s="101">
        <v>4.05</v>
      </c>
      <c r="D249" s="72">
        <f t="shared" si="92"/>
        <v>4.05</v>
      </c>
      <c r="E249" s="73">
        <f t="shared" si="114"/>
        <v>0.34219774011299436</v>
      </c>
      <c r="F249" s="73">
        <f t="shared" si="93"/>
        <v>4.3921977401129944</v>
      </c>
      <c r="G249" s="73">
        <f t="shared" si="115"/>
        <v>2.2833672316384179</v>
      </c>
      <c r="H249" s="101">
        <f t="shared" si="116"/>
        <v>0.42711864406779659</v>
      </c>
      <c r="I249" s="102">
        <f t="shared" si="117"/>
        <v>0.15254237288135594</v>
      </c>
      <c r="J249" s="101">
        <f t="shared" si="94"/>
        <v>2.8630282485875704</v>
      </c>
      <c r="K249" s="126">
        <f t="shared" si="95"/>
        <v>1.5291694915254239</v>
      </c>
      <c r="L249" s="102">
        <f t="shared" si="118"/>
        <v>1.2542372881355932</v>
      </c>
      <c r="M249" s="74">
        <f t="shared" si="110"/>
        <v>3.9647231638418079</v>
      </c>
      <c r="N249" s="71">
        <f t="shared" si="96"/>
        <v>0.42747457627118646</v>
      </c>
      <c r="O249" s="103">
        <f>'Input Model'!D$10</f>
        <v>177</v>
      </c>
      <c r="P249" s="77">
        <f t="shared" si="119"/>
        <v>716.85</v>
      </c>
      <c r="Q249" s="104">
        <f>'Input Model'!D$19</f>
        <v>60.569000000000003</v>
      </c>
      <c r="R249" s="77">
        <f t="shared" si="97"/>
        <v>777.41899999999998</v>
      </c>
      <c r="S249" s="104">
        <f>'Input Model'!D$36</f>
        <v>404.15600000000001</v>
      </c>
      <c r="T249" s="104">
        <f>'Input Model'!D$44</f>
        <v>75.599999999999994</v>
      </c>
      <c r="U249" s="105">
        <f>'Input Model'!D$55</f>
        <v>27</v>
      </c>
      <c r="V249" s="104">
        <f t="shared" si="98"/>
        <v>506.75599999999997</v>
      </c>
      <c r="W249" s="79">
        <f t="shared" si="99"/>
        <v>270.66300000000001</v>
      </c>
      <c r="X249" s="105">
        <f>'Input Model'!D$64</f>
        <v>222</v>
      </c>
      <c r="Y249" s="77">
        <f t="shared" si="111"/>
        <v>701.75599999999997</v>
      </c>
      <c r="Z249" s="79">
        <f t="shared" si="112"/>
        <v>75.663000000000011</v>
      </c>
      <c r="AA249" s="103">
        <f>'Input Model'!D$4</f>
        <v>750</v>
      </c>
      <c r="AB249" s="320">
        <f t="shared" si="100"/>
        <v>537637.5</v>
      </c>
      <c r="AC249" s="104">
        <f t="shared" si="101"/>
        <v>45426.75</v>
      </c>
      <c r="AD249" s="81">
        <f t="shared" si="102"/>
        <v>583064.25</v>
      </c>
      <c r="AE249" s="104">
        <f t="shared" si="103"/>
        <v>303117</v>
      </c>
      <c r="AF249" s="104">
        <f t="shared" si="104"/>
        <v>56699.999999999993</v>
      </c>
      <c r="AG249" s="105">
        <f t="shared" si="105"/>
        <v>20250</v>
      </c>
      <c r="AH249" s="104">
        <f t="shared" si="106"/>
        <v>380067</v>
      </c>
      <c r="AI249" s="79">
        <f t="shared" si="107"/>
        <v>202997.25</v>
      </c>
      <c r="AJ249" s="106">
        <f t="shared" si="108"/>
        <v>166500</v>
      </c>
      <c r="AK249" s="141">
        <f t="shared" si="113"/>
        <v>526317</v>
      </c>
      <c r="AL249" s="155">
        <f t="shared" si="109"/>
        <v>56747.25</v>
      </c>
      <c r="AM249" s="46">
        <v>4</v>
      </c>
    </row>
    <row r="250" spans="1:39" s="144" customFormat="1" x14ac:dyDescent="0.25">
      <c r="A250" s="64"/>
      <c r="B250" s="145" t="s">
        <v>196</v>
      </c>
      <c r="C250" s="101">
        <v>4.4000000000000004</v>
      </c>
      <c r="D250" s="72">
        <f t="shared" si="92"/>
        <v>4.4000000000000004</v>
      </c>
      <c r="E250" s="73">
        <f t="shared" si="114"/>
        <v>0.34219774011299436</v>
      </c>
      <c r="F250" s="73">
        <f t="shared" si="93"/>
        <v>4.7421977401129949</v>
      </c>
      <c r="G250" s="73">
        <f t="shared" si="115"/>
        <v>2.2833672316384179</v>
      </c>
      <c r="H250" s="101">
        <f t="shared" si="116"/>
        <v>0.42711864406779659</v>
      </c>
      <c r="I250" s="102">
        <f t="shared" si="117"/>
        <v>0.15254237288135594</v>
      </c>
      <c r="J250" s="101">
        <f t="shared" si="94"/>
        <v>2.8630282485875704</v>
      </c>
      <c r="K250" s="126">
        <f t="shared" si="95"/>
        <v>1.8791694915254245</v>
      </c>
      <c r="L250" s="102">
        <f t="shared" si="118"/>
        <v>1.2542372881355932</v>
      </c>
      <c r="M250" s="74">
        <f t="shared" si="110"/>
        <v>3.9647231638418079</v>
      </c>
      <c r="N250" s="71">
        <f t="shared" si="96"/>
        <v>0.77747457627118699</v>
      </c>
      <c r="O250" s="103">
        <f>'Input Model'!D$10</f>
        <v>177</v>
      </c>
      <c r="P250" s="77">
        <f t="shared" si="119"/>
        <v>778.80000000000007</v>
      </c>
      <c r="Q250" s="104">
        <f>'Input Model'!D$19</f>
        <v>60.569000000000003</v>
      </c>
      <c r="R250" s="77">
        <f t="shared" si="97"/>
        <v>839.36900000000003</v>
      </c>
      <c r="S250" s="104">
        <f>'Input Model'!D$36</f>
        <v>404.15600000000001</v>
      </c>
      <c r="T250" s="104">
        <f>'Input Model'!D$44</f>
        <v>75.599999999999994</v>
      </c>
      <c r="U250" s="105">
        <f>'Input Model'!D$55</f>
        <v>27</v>
      </c>
      <c r="V250" s="104">
        <f t="shared" si="98"/>
        <v>506.75599999999997</v>
      </c>
      <c r="W250" s="79">
        <f t="shared" si="99"/>
        <v>332.61300000000006</v>
      </c>
      <c r="X250" s="105">
        <f>'Input Model'!D$64</f>
        <v>222</v>
      </c>
      <c r="Y250" s="77">
        <f t="shared" si="111"/>
        <v>701.75599999999997</v>
      </c>
      <c r="Z250" s="79">
        <f t="shared" si="112"/>
        <v>137.61300000000006</v>
      </c>
      <c r="AA250" s="103">
        <f>'Input Model'!D$4</f>
        <v>750</v>
      </c>
      <c r="AB250" s="320">
        <f t="shared" si="100"/>
        <v>584100</v>
      </c>
      <c r="AC250" s="104">
        <f t="shared" si="101"/>
        <v>45426.75</v>
      </c>
      <c r="AD250" s="81">
        <f t="shared" si="102"/>
        <v>629526.75</v>
      </c>
      <c r="AE250" s="104">
        <f t="shared" si="103"/>
        <v>303117</v>
      </c>
      <c r="AF250" s="104">
        <f t="shared" si="104"/>
        <v>56699.999999999993</v>
      </c>
      <c r="AG250" s="105">
        <f t="shared" si="105"/>
        <v>20250</v>
      </c>
      <c r="AH250" s="104">
        <f t="shared" si="106"/>
        <v>380067</v>
      </c>
      <c r="AI250" s="79">
        <f t="shared" si="107"/>
        <v>249459.75</v>
      </c>
      <c r="AJ250" s="106">
        <f t="shared" si="108"/>
        <v>166500</v>
      </c>
      <c r="AK250" s="141">
        <f t="shared" si="113"/>
        <v>526317</v>
      </c>
      <c r="AL250" s="155">
        <f t="shared" si="109"/>
        <v>103209.75</v>
      </c>
      <c r="AM250" s="46">
        <v>5</v>
      </c>
    </row>
    <row r="251" spans="1:39" s="144" customFormat="1" x14ac:dyDescent="0.25">
      <c r="A251" s="64"/>
      <c r="B251" s="111" t="s">
        <v>20</v>
      </c>
      <c r="C251" s="101">
        <v>4.87</v>
      </c>
      <c r="D251" s="72">
        <f t="shared" si="92"/>
        <v>4.87</v>
      </c>
      <c r="E251" s="73">
        <f t="shared" si="114"/>
        <v>0.34219774011299436</v>
      </c>
      <c r="F251" s="73">
        <f t="shared" si="93"/>
        <v>5.2121977401129946</v>
      </c>
      <c r="G251" s="73">
        <f t="shared" si="115"/>
        <v>2.2833672316384179</v>
      </c>
      <c r="H251" s="101">
        <f t="shared" si="116"/>
        <v>0.42711864406779659</v>
      </c>
      <c r="I251" s="102">
        <f t="shared" si="117"/>
        <v>0.15254237288135594</v>
      </c>
      <c r="J251" s="101">
        <f t="shared" si="94"/>
        <v>2.8630282485875704</v>
      </c>
      <c r="K251" s="126">
        <f t="shared" si="95"/>
        <v>2.3491694915254242</v>
      </c>
      <c r="L251" s="102">
        <f t="shared" si="118"/>
        <v>1.2542372881355932</v>
      </c>
      <c r="M251" s="74">
        <f t="shared" si="110"/>
        <v>3.9647231638418079</v>
      </c>
      <c r="N251" s="71">
        <f t="shared" si="96"/>
        <v>1.2474745762711867</v>
      </c>
      <c r="O251" s="103">
        <f>'Input Model'!D$10</f>
        <v>177</v>
      </c>
      <c r="P251" s="77">
        <f t="shared" si="119"/>
        <v>861.99</v>
      </c>
      <c r="Q251" s="104">
        <f>'Input Model'!D$19</f>
        <v>60.569000000000003</v>
      </c>
      <c r="R251" s="77">
        <f t="shared" si="97"/>
        <v>922.55899999999997</v>
      </c>
      <c r="S251" s="104">
        <f>'Input Model'!D$36</f>
        <v>404.15600000000001</v>
      </c>
      <c r="T251" s="104">
        <f>'Input Model'!D$44</f>
        <v>75.599999999999994</v>
      </c>
      <c r="U251" s="105">
        <f>'Input Model'!D$55</f>
        <v>27</v>
      </c>
      <c r="V251" s="104">
        <f t="shared" si="98"/>
        <v>506.75599999999997</v>
      </c>
      <c r="W251" s="79">
        <f t="shared" si="99"/>
        <v>415.803</v>
      </c>
      <c r="X251" s="105">
        <f>'Input Model'!D$64</f>
        <v>222</v>
      </c>
      <c r="Y251" s="77">
        <f t="shared" si="111"/>
        <v>701.75599999999997</v>
      </c>
      <c r="Z251" s="79">
        <f t="shared" si="112"/>
        <v>220.803</v>
      </c>
      <c r="AA251" s="103">
        <f>'Input Model'!D$4</f>
        <v>750</v>
      </c>
      <c r="AB251" s="320">
        <f t="shared" si="100"/>
        <v>646492.5</v>
      </c>
      <c r="AC251" s="104">
        <f t="shared" si="101"/>
        <v>45426.75</v>
      </c>
      <c r="AD251" s="81">
        <f t="shared" si="102"/>
        <v>691919.25</v>
      </c>
      <c r="AE251" s="104">
        <f t="shared" si="103"/>
        <v>303117</v>
      </c>
      <c r="AF251" s="104">
        <f t="shared" si="104"/>
        <v>56699.999999999993</v>
      </c>
      <c r="AG251" s="105">
        <f t="shared" si="105"/>
        <v>20250</v>
      </c>
      <c r="AH251" s="104">
        <f t="shared" si="106"/>
        <v>380067</v>
      </c>
      <c r="AI251" s="79">
        <f t="shared" si="107"/>
        <v>311852.25</v>
      </c>
      <c r="AJ251" s="106">
        <f t="shared" si="108"/>
        <v>166500</v>
      </c>
      <c r="AK251" s="141">
        <f t="shared" si="113"/>
        <v>526317</v>
      </c>
      <c r="AL251" s="155">
        <f t="shared" si="109"/>
        <v>165602.25</v>
      </c>
      <c r="AM251" s="46">
        <v>6</v>
      </c>
    </row>
    <row r="252" spans="1:39" s="144" customFormat="1" x14ac:dyDescent="0.25">
      <c r="A252" s="64"/>
      <c r="B252" s="111" t="s">
        <v>11</v>
      </c>
      <c r="C252" s="101">
        <v>4.8899999999999997</v>
      </c>
      <c r="D252" s="72">
        <f t="shared" si="92"/>
        <v>4.8899999999999997</v>
      </c>
      <c r="E252" s="73">
        <f t="shared" si="114"/>
        <v>0.34219774011299436</v>
      </c>
      <c r="F252" s="73">
        <f t="shared" si="93"/>
        <v>5.2321977401129942</v>
      </c>
      <c r="G252" s="73">
        <f t="shared" si="115"/>
        <v>2.2833672316384179</v>
      </c>
      <c r="H252" s="101">
        <f t="shared" si="116"/>
        <v>0.42711864406779659</v>
      </c>
      <c r="I252" s="102">
        <f t="shared" si="117"/>
        <v>0.15254237288135594</v>
      </c>
      <c r="J252" s="101">
        <f t="shared" si="94"/>
        <v>2.8630282485875704</v>
      </c>
      <c r="K252" s="126">
        <f t="shared" si="95"/>
        <v>2.3691694915254238</v>
      </c>
      <c r="L252" s="102">
        <f t="shared" si="118"/>
        <v>1.2542372881355932</v>
      </c>
      <c r="M252" s="74">
        <f t="shared" si="110"/>
        <v>3.9647231638418079</v>
      </c>
      <c r="N252" s="71">
        <f t="shared" si="96"/>
        <v>1.2674745762711863</v>
      </c>
      <c r="O252" s="103">
        <f>'Input Model'!D$10</f>
        <v>177</v>
      </c>
      <c r="P252" s="77">
        <f t="shared" si="119"/>
        <v>865.53</v>
      </c>
      <c r="Q252" s="104">
        <f>'Input Model'!D$19</f>
        <v>60.569000000000003</v>
      </c>
      <c r="R252" s="77">
        <f t="shared" si="97"/>
        <v>926.09899999999993</v>
      </c>
      <c r="S252" s="104">
        <f>'Input Model'!D$36</f>
        <v>404.15600000000001</v>
      </c>
      <c r="T252" s="104">
        <f>'Input Model'!D$44</f>
        <v>75.599999999999994</v>
      </c>
      <c r="U252" s="105">
        <f>'Input Model'!D$55</f>
        <v>27</v>
      </c>
      <c r="V252" s="104">
        <f t="shared" si="98"/>
        <v>506.75599999999997</v>
      </c>
      <c r="W252" s="79">
        <f t="shared" si="99"/>
        <v>419.34299999999996</v>
      </c>
      <c r="X252" s="105">
        <f>'Input Model'!D$64</f>
        <v>222</v>
      </c>
      <c r="Y252" s="77">
        <f t="shared" si="111"/>
        <v>701.75599999999997</v>
      </c>
      <c r="Z252" s="79">
        <f t="shared" si="112"/>
        <v>224.34299999999996</v>
      </c>
      <c r="AA252" s="103">
        <f>'Input Model'!D$4</f>
        <v>750</v>
      </c>
      <c r="AB252" s="320">
        <f t="shared" si="100"/>
        <v>649147.5</v>
      </c>
      <c r="AC252" s="104">
        <f t="shared" si="101"/>
        <v>45426.75</v>
      </c>
      <c r="AD252" s="81">
        <f t="shared" si="102"/>
        <v>694574.25</v>
      </c>
      <c r="AE252" s="104">
        <f t="shared" si="103"/>
        <v>303117</v>
      </c>
      <c r="AF252" s="104">
        <f t="shared" si="104"/>
        <v>56699.999999999993</v>
      </c>
      <c r="AG252" s="105">
        <f t="shared" si="105"/>
        <v>20250</v>
      </c>
      <c r="AH252" s="104">
        <f t="shared" si="106"/>
        <v>380067</v>
      </c>
      <c r="AI252" s="79">
        <f t="shared" si="107"/>
        <v>314507.25</v>
      </c>
      <c r="AJ252" s="106">
        <f t="shared" si="108"/>
        <v>166500</v>
      </c>
      <c r="AK252" s="141">
        <f t="shared" si="113"/>
        <v>526317</v>
      </c>
      <c r="AL252" s="155">
        <f t="shared" si="109"/>
        <v>168257.25</v>
      </c>
      <c r="AM252" s="46">
        <v>7</v>
      </c>
    </row>
    <row r="253" spans="1:39" s="144" customFormat="1" x14ac:dyDescent="0.25">
      <c r="A253" s="64"/>
      <c r="B253" s="111" t="s">
        <v>12</v>
      </c>
      <c r="C253" s="101">
        <v>5.35</v>
      </c>
      <c r="D253" s="72">
        <f t="shared" si="92"/>
        <v>5.35</v>
      </c>
      <c r="E253" s="73">
        <f t="shared" si="114"/>
        <v>0.34219774011299436</v>
      </c>
      <c r="F253" s="73">
        <f t="shared" si="93"/>
        <v>5.6921977401129942</v>
      </c>
      <c r="G253" s="73">
        <f t="shared" si="115"/>
        <v>2.2833672316384179</v>
      </c>
      <c r="H253" s="101">
        <f t="shared" si="116"/>
        <v>0.42711864406779659</v>
      </c>
      <c r="I253" s="102">
        <f t="shared" si="117"/>
        <v>0.15254237288135594</v>
      </c>
      <c r="J253" s="101">
        <f t="shared" si="94"/>
        <v>2.8630282485875704</v>
      </c>
      <c r="K253" s="126">
        <f t="shared" si="95"/>
        <v>2.8291694915254237</v>
      </c>
      <c r="L253" s="102">
        <f t="shared" si="118"/>
        <v>1.2542372881355932</v>
      </c>
      <c r="M253" s="74">
        <f t="shared" si="110"/>
        <v>3.9647231638418079</v>
      </c>
      <c r="N253" s="71">
        <f t="shared" si="96"/>
        <v>1.7274745762711863</v>
      </c>
      <c r="O253" s="103">
        <f>'Input Model'!D$10</f>
        <v>177</v>
      </c>
      <c r="P253" s="77">
        <f t="shared" si="119"/>
        <v>946.94999999999993</v>
      </c>
      <c r="Q253" s="104">
        <f>'Input Model'!D$19</f>
        <v>60.569000000000003</v>
      </c>
      <c r="R253" s="77">
        <f t="shared" si="97"/>
        <v>1007.5189999999999</v>
      </c>
      <c r="S253" s="104">
        <f>'Input Model'!D$36</f>
        <v>404.15600000000001</v>
      </c>
      <c r="T253" s="104">
        <f>'Input Model'!D$44</f>
        <v>75.599999999999994</v>
      </c>
      <c r="U253" s="105">
        <f>'Input Model'!D$55</f>
        <v>27</v>
      </c>
      <c r="V253" s="104">
        <f t="shared" si="98"/>
        <v>506.75599999999997</v>
      </c>
      <c r="W253" s="79">
        <f t="shared" si="99"/>
        <v>500.76299999999992</v>
      </c>
      <c r="X253" s="105">
        <f>'Input Model'!D$64</f>
        <v>222</v>
      </c>
      <c r="Y253" s="77">
        <f t="shared" si="111"/>
        <v>701.75599999999997</v>
      </c>
      <c r="Z253" s="79">
        <f t="shared" si="112"/>
        <v>305.76299999999992</v>
      </c>
      <c r="AA253" s="103">
        <f>'Input Model'!D$4</f>
        <v>750</v>
      </c>
      <c r="AB253" s="320">
        <f t="shared" si="100"/>
        <v>710212.5</v>
      </c>
      <c r="AC253" s="104">
        <f t="shared" si="101"/>
        <v>45426.75</v>
      </c>
      <c r="AD253" s="81">
        <f t="shared" si="102"/>
        <v>755639.25</v>
      </c>
      <c r="AE253" s="104">
        <f t="shared" si="103"/>
        <v>303117</v>
      </c>
      <c r="AF253" s="104">
        <f t="shared" si="104"/>
        <v>56699.999999999993</v>
      </c>
      <c r="AG253" s="105">
        <f t="shared" si="105"/>
        <v>20250</v>
      </c>
      <c r="AH253" s="104">
        <f t="shared" si="106"/>
        <v>380067</v>
      </c>
      <c r="AI253" s="79">
        <f t="shared" si="107"/>
        <v>375572.25</v>
      </c>
      <c r="AJ253" s="106">
        <f t="shared" si="108"/>
        <v>166500</v>
      </c>
      <c r="AK253" s="141">
        <f t="shared" si="113"/>
        <v>526317</v>
      </c>
      <c r="AL253" s="155">
        <f t="shared" si="109"/>
        <v>229322.25</v>
      </c>
      <c r="AM253" s="46">
        <v>8</v>
      </c>
    </row>
    <row r="254" spans="1:39" s="144" customFormat="1" x14ac:dyDescent="0.25">
      <c r="A254" s="64"/>
      <c r="B254" s="111" t="s">
        <v>13</v>
      </c>
      <c r="C254" s="101">
        <v>6.03</v>
      </c>
      <c r="D254" s="72">
        <f t="shared" si="92"/>
        <v>6.03</v>
      </c>
      <c r="E254" s="73">
        <f t="shared" si="114"/>
        <v>0.34219774011299436</v>
      </c>
      <c r="F254" s="73">
        <f t="shared" si="93"/>
        <v>6.3721977401129948</v>
      </c>
      <c r="G254" s="73">
        <f t="shared" si="115"/>
        <v>2.2833672316384179</v>
      </c>
      <c r="H254" s="101">
        <f t="shared" si="116"/>
        <v>0.42711864406779659</v>
      </c>
      <c r="I254" s="102">
        <f t="shared" si="117"/>
        <v>0.15254237288135594</v>
      </c>
      <c r="J254" s="101">
        <f t="shared" si="94"/>
        <v>2.8630282485875704</v>
      </c>
      <c r="K254" s="126">
        <f t="shared" si="95"/>
        <v>3.5091694915254243</v>
      </c>
      <c r="L254" s="102">
        <f t="shared" si="118"/>
        <v>1.2542372881355932</v>
      </c>
      <c r="M254" s="74">
        <f t="shared" si="110"/>
        <v>3.9647231638418079</v>
      </c>
      <c r="N254" s="71">
        <f t="shared" si="96"/>
        <v>2.4074745762711869</v>
      </c>
      <c r="O254" s="103">
        <f>'Input Model'!D$10</f>
        <v>177</v>
      </c>
      <c r="P254" s="77">
        <f t="shared" si="119"/>
        <v>1067.31</v>
      </c>
      <c r="Q254" s="104">
        <f>'Input Model'!D$19</f>
        <v>60.569000000000003</v>
      </c>
      <c r="R254" s="77">
        <f t="shared" si="97"/>
        <v>1127.8789999999999</v>
      </c>
      <c r="S254" s="104">
        <f>'Input Model'!D$36</f>
        <v>404.15600000000001</v>
      </c>
      <c r="T254" s="104">
        <f>'Input Model'!D$44</f>
        <v>75.599999999999994</v>
      </c>
      <c r="U254" s="105">
        <f>'Input Model'!D$55</f>
        <v>27</v>
      </c>
      <c r="V254" s="104">
        <f t="shared" si="98"/>
        <v>506.75599999999997</v>
      </c>
      <c r="W254" s="79">
        <f t="shared" si="99"/>
        <v>621.12299999999993</v>
      </c>
      <c r="X254" s="105">
        <f>'Input Model'!D$64</f>
        <v>222</v>
      </c>
      <c r="Y254" s="77">
        <f t="shared" si="111"/>
        <v>701.75599999999997</v>
      </c>
      <c r="Z254" s="79">
        <f t="shared" si="112"/>
        <v>426.12299999999993</v>
      </c>
      <c r="AA254" s="103">
        <f>'Input Model'!D$4</f>
        <v>750</v>
      </c>
      <c r="AB254" s="320">
        <f t="shared" si="100"/>
        <v>800482.5</v>
      </c>
      <c r="AC254" s="104">
        <f t="shared" si="101"/>
        <v>45426.75</v>
      </c>
      <c r="AD254" s="81">
        <f t="shared" si="102"/>
        <v>845909.25</v>
      </c>
      <c r="AE254" s="104">
        <f t="shared" si="103"/>
        <v>303117</v>
      </c>
      <c r="AF254" s="104">
        <f t="shared" si="104"/>
        <v>56699.999999999993</v>
      </c>
      <c r="AG254" s="105">
        <f t="shared" si="105"/>
        <v>20250</v>
      </c>
      <c r="AH254" s="104">
        <f t="shared" si="106"/>
        <v>380067</v>
      </c>
      <c r="AI254" s="79">
        <f t="shared" si="107"/>
        <v>465842.25</v>
      </c>
      <c r="AJ254" s="106">
        <f t="shared" si="108"/>
        <v>166500</v>
      </c>
      <c r="AK254" s="141">
        <f t="shared" si="113"/>
        <v>526317</v>
      </c>
      <c r="AL254" s="155">
        <f t="shared" si="109"/>
        <v>319592.25</v>
      </c>
      <c r="AM254" s="46">
        <v>9</v>
      </c>
    </row>
    <row r="255" spans="1:39" s="144" customFormat="1" x14ac:dyDescent="0.25">
      <c r="A255" s="64"/>
      <c r="B255" s="111" t="s">
        <v>14</v>
      </c>
      <c r="C255" s="101">
        <v>6.19</v>
      </c>
      <c r="D255" s="72">
        <f t="shared" si="92"/>
        <v>6.19</v>
      </c>
      <c r="E255" s="73">
        <f t="shared" si="114"/>
        <v>0.34219774011299436</v>
      </c>
      <c r="F255" s="73">
        <f t="shared" si="93"/>
        <v>6.5321977401129949</v>
      </c>
      <c r="G255" s="73">
        <f t="shared" si="115"/>
        <v>2.2833672316384179</v>
      </c>
      <c r="H255" s="101">
        <f t="shared" si="116"/>
        <v>0.42711864406779659</v>
      </c>
      <c r="I255" s="102">
        <f t="shared" si="117"/>
        <v>0.15254237288135594</v>
      </c>
      <c r="J255" s="101">
        <f t="shared" si="94"/>
        <v>2.8630282485875704</v>
      </c>
      <c r="K255" s="126">
        <f t="shared" si="95"/>
        <v>3.6691694915254245</v>
      </c>
      <c r="L255" s="102">
        <f t="shared" si="118"/>
        <v>1.2542372881355932</v>
      </c>
      <c r="M255" s="74">
        <f t="shared" si="110"/>
        <v>3.9647231638418079</v>
      </c>
      <c r="N255" s="71">
        <f t="shared" si="96"/>
        <v>2.567474576271187</v>
      </c>
      <c r="O255" s="103">
        <f>'Input Model'!D$10</f>
        <v>177</v>
      </c>
      <c r="P255" s="77">
        <f t="shared" si="119"/>
        <v>1095.6300000000001</v>
      </c>
      <c r="Q255" s="104">
        <f>'Input Model'!D$19</f>
        <v>60.569000000000003</v>
      </c>
      <c r="R255" s="77">
        <f t="shared" si="97"/>
        <v>1156.1990000000001</v>
      </c>
      <c r="S255" s="104">
        <f>'Input Model'!D$36</f>
        <v>404.15600000000001</v>
      </c>
      <c r="T255" s="104">
        <f>'Input Model'!D$44</f>
        <v>75.599999999999994</v>
      </c>
      <c r="U255" s="105">
        <f>'Input Model'!D$55</f>
        <v>27</v>
      </c>
      <c r="V255" s="104">
        <f t="shared" si="98"/>
        <v>506.75599999999997</v>
      </c>
      <c r="W255" s="79">
        <f t="shared" si="99"/>
        <v>649.4430000000001</v>
      </c>
      <c r="X255" s="105">
        <f>'Input Model'!D$64</f>
        <v>222</v>
      </c>
      <c r="Y255" s="77">
        <f t="shared" si="111"/>
        <v>701.75599999999997</v>
      </c>
      <c r="Z255" s="79">
        <f t="shared" si="112"/>
        <v>454.4430000000001</v>
      </c>
      <c r="AA255" s="103">
        <f>'Input Model'!D$4</f>
        <v>750</v>
      </c>
      <c r="AB255" s="320">
        <f t="shared" si="100"/>
        <v>821722.50000000012</v>
      </c>
      <c r="AC255" s="104">
        <f t="shared" si="101"/>
        <v>45426.75</v>
      </c>
      <c r="AD255" s="81">
        <f t="shared" si="102"/>
        <v>867149.25000000012</v>
      </c>
      <c r="AE255" s="104">
        <f t="shared" si="103"/>
        <v>303117</v>
      </c>
      <c r="AF255" s="104">
        <f t="shared" si="104"/>
        <v>56699.999999999993</v>
      </c>
      <c r="AG255" s="105">
        <f t="shared" si="105"/>
        <v>20250</v>
      </c>
      <c r="AH255" s="104">
        <f t="shared" si="106"/>
        <v>380067</v>
      </c>
      <c r="AI255" s="79">
        <f t="shared" si="107"/>
        <v>487082.25000000012</v>
      </c>
      <c r="AJ255" s="106">
        <f t="shared" si="108"/>
        <v>166500</v>
      </c>
      <c r="AK255" s="141">
        <f t="shared" si="113"/>
        <v>526317</v>
      </c>
      <c r="AL255" s="155">
        <f t="shared" si="109"/>
        <v>340832.25000000012</v>
      </c>
      <c r="AM255" s="46">
        <v>10</v>
      </c>
    </row>
    <row r="256" spans="1:39" s="144" customFormat="1" x14ac:dyDescent="0.25">
      <c r="A256" s="64"/>
      <c r="B256" s="111" t="s">
        <v>15</v>
      </c>
      <c r="C256" s="101">
        <v>6.22</v>
      </c>
      <c r="D256" s="72">
        <f t="shared" si="92"/>
        <v>6.22</v>
      </c>
      <c r="E256" s="73">
        <f t="shared" si="114"/>
        <v>0.34219774011299436</v>
      </c>
      <c r="F256" s="73">
        <f t="shared" si="93"/>
        <v>6.5621977401129943</v>
      </c>
      <c r="G256" s="73">
        <f t="shared" si="115"/>
        <v>2.2833672316384179</v>
      </c>
      <c r="H256" s="101">
        <f t="shared" si="116"/>
        <v>0.42711864406779659</v>
      </c>
      <c r="I256" s="102">
        <f t="shared" si="117"/>
        <v>0.15254237288135594</v>
      </c>
      <c r="J256" s="101">
        <f t="shared" si="94"/>
        <v>2.8630282485875704</v>
      </c>
      <c r="K256" s="126">
        <f t="shared" si="95"/>
        <v>3.6991694915254238</v>
      </c>
      <c r="L256" s="102">
        <f t="shared" si="118"/>
        <v>1.2542372881355932</v>
      </c>
      <c r="M256" s="74">
        <f t="shared" si="110"/>
        <v>3.9647231638418079</v>
      </c>
      <c r="N256" s="71">
        <f t="shared" si="96"/>
        <v>2.5974745762711864</v>
      </c>
      <c r="O256" s="103">
        <f>'Input Model'!D$10</f>
        <v>177</v>
      </c>
      <c r="P256" s="77">
        <f t="shared" si="119"/>
        <v>1100.94</v>
      </c>
      <c r="Q256" s="104">
        <f>'Input Model'!D$19</f>
        <v>60.569000000000003</v>
      </c>
      <c r="R256" s="77">
        <f t="shared" si="97"/>
        <v>1161.509</v>
      </c>
      <c r="S256" s="104">
        <f>'Input Model'!D$36</f>
        <v>404.15600000000001</v>
      </c>
      <c r="T256" s="104">
        <f>'Input Model'!D$44</f>
        <v>75.599999999999994</v>
      </c>
      <c r="U256" s="105">
        <f>'Input Model'!D$55</f>
        <v>27</v>
      </c>
      <c r="V256" s="104">
        <f t="shared" si="98"/>
        <v>506.75599999999997</v>
      </c>
      <c r="W256" s="79">
        <f t="shared" si="99"/>
        <v>654.75300000000004</v>
      </c>
      <c r="X256" s="105">
        <f>'Input Model'!D$64</f>
        <v>222</v>
      </c>
      <c r="Y256" s="77">
        <f t="shared" si="111"/>
        <v>701.75599999999997</v>
      </c>
      <c r="Z256" s="79">
        <f t="shared" si="112"/>
        <v>459.75300000000004</v>
      </c>
      <c r="AA256" s="103">
        <f>'Input Model'!D$4</f>
        <v>750</v>
      </c>
      <c r="AB256" s="320">
        <f t="shared" si="100"/>
        <v>825705</v>
      </c>
      <c r="AC256" s="422">
        <f>Q256*AA256</f>
        <v>45426.75</v>
      </c>
      <c r="AD256" s="81">
        <f t="shared" si="102"/>
        <v>871131.75</v>
      </c>
      <c r="AE256" s="104">
        <f t="shared" si="103"/>
        <v>303117</v>
      </c>
      <c r="AF256" s="104">
        <f t="shared" si="104"/>
        <v>56699.999999999993</v>
      </c>
      <c r="AG256" s="105">
        <f t="shared" si="105"/>
        <v>20250</v>
      </c>
      <c r="AH256" s="104">
        <f t="shared" si="106"/>
        <v>380067</v>
      </c>
      <c r="AI256" s="79">
        <f t="shared" si="107"/>
        <v>491064.75</v>
      </c>
      <c r="AJ256" s="106">
        <f t="shared" si="108"/>
        <v>166500</v>
      </c>
      <c r="AK256" s="141">
        <f t="shared" si="113"/>
        <v>526317</v>
      </c>
      <c r="AL256" s="155">
        <f t="shared" si="109"/>
        <v>344814.75</v>
      </c>
      <c r="AM256" s="46">
        <v>11</v>
      </c>
    </row>
    <row r="257" spans="1:39" s="144" customFormat="1" x14ac:dyDescent="0.25">
      <c r="A257" s="129"/>
      <c r="B257" s="130" t="s">
        <v>197</v>
      </c>
      <c r="C257" s="113">
        <v>6.38</v>
      </c>
      <c r="D257" s="86">
        <f t="shared" si="92"/>
        <v>6.38</v>
      </c>
      <c r="E257" s="87">
        <f t="shared" si="114"/>
        <v>0.34219774011299436</v>
      </c>
      <c r="F257" s="87">
        <f t="shared" si="93"/>
        <v>6.7221977401129944</v>
      </c>
      <c r="G257" s="87">
        <f t="shared" si="115"/>
        <v>2.2833672316384179</v>
      </c>
      <c r="H257" s="124">
        <f t="shared" si="116"/>
        <v>0.42711864406779659</v>
      </c>
      <c r="I257" s="113">
        <f t="shared" si="117"/>
        <v>0.15254237288135594</v>
      </c>
      <c r="J257" s="113">
        <f t="shared" si="94"/>
        <v>2.8630282485875704</v>
      </c>
      <c r="K257" s="147">
        <f t="shared" si="95"/>
        <v>3.859169491525424</v>
      </c>
      <c r="L257" s="113">
        <f t="shared" si="118"/>
        <v>1.2542372881355932</v>
      </c>
      <c r="M257" s="88">
        <f t="shared" si="110"/>
        <v>3.9647231638418079</v>
      </c>
      <c r="N257" s="85">
        <f t="shared" si="96"/>
        <v>2.7574745762711865</v>
      </c>
      <c r="O257" s="110">
        <f>'Input Model'!D$10</f>
        <v>177</v>
      </c>
      <c r="P257" s="92">
        <f t="shared" si="119"/>
        <v>1129.26</v>
      </c>
      <c r="Q257" s="109">
        <f>'Input Model'!D$19</f>
        <v>60.569000000000003</v>
      </c>
      <c r="R257" s="92">
        <f t="shared" si="97"/>
        <v>1189.829</v>
      </c>
      <c r="S257" s="109">
        <f>'Input Model'!D$36</f>
        <v>404.15600000000001</v>
      </c>
      <c r="T257" s="150">
        <f>'Input Model'!D$44</f>
        <v>75.599999999999994</v>
      </c>
      <c r="U257" s="119">
        <f>'Input Model'!D$55</f>
        <v>27</v>
      </c>
      <c r="V257" s="109">
        <f t="shared" si="98"/>
        <v>506.75599999999997</v>
      </c>
      <c r="W257" s="94">
        <f t="shared" si="99"/>
        <v>683.07299999999998</v>
      </c>
      <c r="X257" s="119">
        <f>'Input Model'!D$64</f>
        <v>222</v>
      </c>
      <c r="Y257" s="92">
        <f t="shared" si="111"/>
        <v>701.75599999999997</v>
      </c>
      <c r="Z257" s="94">
        <f t="shared" si="112"/>
        <v>488.07299999999998</v>
      </c>
      <c r="AA257" s="110">
        <f>'Input Model'!D$4</f>
        <v>750</v>
      </c>
      <c r="AB257" s="321">
        <f t="shared" si="100"/>
        <v>846945</v>
      </c>
      <c r="AC257" s="109">
        <f t="shared" si="101"/>
        <v>45426.75</v>
      </c>
      <c r="AD257" s="96">
        <f t="shared" si="102"/>
        <v>892371.75</v>
      </c>
      <c r="AE257" s="109">
        <f t="shared" si="103"/>
        <v>303117</v>
      </c>
      <c r="AF257" s="109">
        <f t="shared" si="104"/>
        <v>56699.999999999993</v>
      </c>
      <c r="AG257" s="119">
        <f t="shared" si="105"/>
        <v>20250</v>
      </c>
      <c r="AH257" s="109">
        <f t="shared" si="106"/>
        <v>380067</v>
      </c>
      <c r="AI257" s="94">
        <f t="shared" si="107"/>
        <v>512304.75</v>
      </c>
      <c r="AJ257" s="120">
        <f t="shared" si="108"/>
        <v>166500</v>
      </c>
      <c r="AK257" s="412">
        <f t="shared" si="113"/>
        <v>526317</v>
      </c>
      <c r="AL257" s="100">
        <f t="shared" si="109"/>
        <v>366054.75</v>
      </c>
      <c r="AM257" s="46">
        <v>12</v>
      </c>
    </row>
    <row r="258" spans="1:39" s="144" customFormat="1" x14ac:dyDescent="0.25">
      <c r="A258" s="192">
        <v>2021</v>
      </c>
      <c r="B258" s="145" t="s">
        <v>209</v>
      </c>
      <c r="C258" s="101">
        <v>5.63</v>
      </c>
      <c r="D258" s="193">
        <f t="shared" si="92"/>
        <v>5.63</v>
      </c>
      <c r="E258" s="73">
        <f>Q258/O258</f>
        <v>2.7450980392156863E-3</v>
      </c>
      <c r="F258" s="73">
        <f t="shared" si="93"/>
        <v>5.6327450980392157</v>
      </c>
      <c r="G258" s="73">
        <f t="shared" si="115"/>
        <v>2.0485294117647057</v>
      </c>
      <c r="H258" s="101">
        <f t="shared" si="116"/>
        <v>0.40235294117647058</v>
      </c>
      <c r="I258" s="102">
        <f t="shared" si="117"/>
        <v>0.13725490196078433</v>
      </c>
      <c r="J258" s="101">
        <f t="shared" si="94"/>
        <v>2.5881372549019606</v>
      </c>
      <c r="K258" s="126">
        <f t="shared" si="95"/>
        <v>3.0446078431372552</v>
      </c>
      <c r="L258" s="102">
        <f t="shared" si="118"/>
        <v>1.1372549019607843</v>
      </c>
      <c r="M258" s="74">
        <f t="shared" si="110"/>
        <v>3.5881372549019606</v>
      </c>
      <c r="N258" s="71">
        <f t="shared" si="96"/>
        <v>2.0446078431372552</v>
      </c>
      <c r="O258" s="154">
        <f>'Input Model'!C$10</f>
        <v>204</v>
      </c>
      <c r="P258" s="77">
        <f t="shared" si="119"/>
        <v>1148.52</v>
      </c>
      <c r="Q258" s="104">
        <f>'Input Model'!C$19</f>
        <v>0.56000000000000005</v>
      </c>
      <c r="R258" s="77">
        <f t="shared" si="97"/>
        <v>1149.08</v>
      </c>
      <c r="S258" s="104">
        <f>'Input Model'!C$36</f>
        <v>417.9</v>
      </c>
      <c r="T258" s="104">
        <f>'Input Model'!C$44</f>
        <v>82.08</v>
      </c>
      <c r="U258" s="105">
        <f>'Input Model'!C$55</f>
        <v>28</v>
      </c>
      <c r="V258" s="104">
        <f t="shared" si="98"/>
        <v>527.98</v>
      </c>
      <c r="W258" s="79">
        <f t="shared" si="99"/>
        <v>621.09999999999991</v>
      </c>
      <c r="X258" s="105">
        <f>'Input Model'!C$64</f>
        <v>232</v>
      </c>
      <c r="Y258" s="77">
        <f t="shared" si="111"/>
        <v>731.98</v>
      </c>
      <c r="Z258" s="79">
        <f t="shared" si="112"/>
        <v>417.09999999999991</v>
      </c>
      <c r="AA258" s="154">
        <f>'Input Model'!C$4</f>
        <v>750</v>
      </c>
      <c r="AB258" s="320">
        <f t="shared" si="100"/>
        <v>861390</v>
      </c>
      <c r="AC258" s="104">
        <f t="shared" si="101"/>
        <v>420.00000000000006</v>
      </c>
      <c r="AD258" s="81">
        <f t="shared" si="102"/>
        <v>861810</v>
      </c>
      <c r="AE258" s="104">
        <f t="shared" si="103"/>
        <v>313425</v>
      </c>
      <c r="AF258" s="104">
        <f t="shared" si="104"/>
        <v>61560</v>
      </c>
      <c r="AG258" s="105">
        <f t="shared" si="105"/>
        <v>21000</v>
      </c>
      <c r="AH258" s="104">
        <f t="shared" si="106"/>
        <v>395985</v>
      </c>
      <c r="AI258" s="79">
        <f t="shared" si="107"/>
        <v>465825</v>
      </c>
      <c r="AJ258" s="106">
        <f t="shared" si="108"/>
        <v>174000</v>
      </c>
      <c r="AK258" s="141">
        <f t="shared" si="113"/>
        <v>548985</v>
      </c>
      <c r="AL258" s="155">
        <f t="shared" si="109"/>
        <v>312825</v>
      </c>
      <c r="AM258" s="46">
        <v>1</v>
      </c>
    </row>
    <row r="259" spans="1:39" s="144" customFormat="1" x14ac:dyDescent="0.25">
      <c r="A259" s="64"/>
      <c r="B259" s="111" t="s">
        <v>17</v>
      </c>
      <c r="C259" s="101">
        <v>5.0199999999999996</v>
      </c>
      <c r="D259" s="72">
        <f t="shared" si="92"/>
        <v>5.0199999999999996</v>
      </c>
      <c r="E259" s="73">
        <f t="shared" si="114"/>
        <v>2.7450980392156863E-3</v>
      </c>
      <c r="F259" s="73">
        <f t="shared" si="93"/>
        <v>5.0227450980392154</v>
      </c>
      <c r="G259" s="73">
        <f t="shared" si="115"/>
        <v>2.0485294117647057</v>
      </c>
      <c r="H259" s="101">
        <f t="shared" si="116"/>
        <v>0.40235294117647058</v>
      </c>
      <c r="I259" s="102">
        <f t="shared" si="117"/>
        <v>0.13725490196078433</v>
      </c>
      <c r="J259" s="101">
        <f t="shared" si="94"/>
        <v>2.5881372549019606</v>
      </c>
      <c r="K259" s="126">
        <f t="shared" si="95"/>
        <v>2.4346078431372549</v>
      </c>
      <c r="L259" s="102">
        <f t="shared" si="118"/>
        <v>1.1372549019607843</v>
      </c>
      <c r="M259" s="74">
        <f t="shared" si="110"/>
        <v>3.5881372549019606</v>
      </c>
      <c r="N259" s="71">
        <f t="shared" si="96"/>
        <v>1.4346078431372549</v>
      </c>
      <c r="O259" s="103">
        <f>'Input Model'!C$10</f>
        <v>204</v>
      </c>
      <c r="P259" s="77">
        <f t="shared" si="119"/>
        <v>1024.08</v>
      </c>
      <c r="Q259" s="104">
        <f>'Input Model'!C$19</f>
        <v>0.56000000000000005</v>
      </c>
      <c r="R259" s="77">
        <f t="shared" si="97"/>
        <v>1024.6399999999999</v>
      </c>
      <c r="S259" s="104">
        <f>'Input Model'!C$36</f>
        <v>417.9</v>
      </c>
      <c r="T259" s="104">
        <f>'Input Model'!C$44</f>
        <v>82.08</v>
      </c>
      <c r="U259" s="105">
        <f>'Input Model'!C$55</f>
        <v>28</v>
      </c>
      <c r="V259" s="104">
        <f t="shared" si="98"/>
        <v>527.98</v>
      </c>
      <c r="W259" s="79">
        <f t="shared" si="99"/>
        <v>496.65999999999985</v>
      </c>
      <c r="X259" s="105">
        <f>'Input Model'!C$64</f>
        <v>232</v>
      </c>
      <c r="Y259" s="77">
        <f t="shared" si="111"/>
        <v>731.98</v>
      </c>
      <c r="Z259" s="79">
        <f t="shared" si="112"/>
        <v>292.65999999999985</v>
      </c>
      <c r="AA259" s="103">
        <f>'Input Model'!C$4</f>
        <v>750</v>
      </c>
      <c r="AB259" s="320">
        <f t="shared" si="100"/>
        <v>768060</v>
      </c>
      <c r="AC259" s="104">
        <f t="shared" si="101"/>
        <v>420.00000000000006</v>
      </c>
      <c r="AD259" s="81">
        <f t="shared" si="102"/>
        <v>768480</v>
      </c>
      <c r="AE259" s="104">
        <f t="shared" si="103"/>
        <v>313425</v>
      </c>
      <c r="AF259" s="104">
        <f t="shared" si="104"/>
        <v>61560</v>
      </c>
      <c r="AG259" s="105">
        <f t="shared" si="105"/>
        <v>21000</v>
      </c>
      <c r="AH259" s="104">
        <f t="shared" si="106"/>
        <v>395985</v>
      </c>
      <c r="AI259" s="79">
        <f t="shared" si="107"/>
        <v>372495</v>
      </c>
      <c r="AJ259" s="106">
        <f t="shared" si="108"/>
        <v>174000</v>
      </c>
      <c r="AK259" s="141">
        <f t="shared" si="113"/>
        <v>548985</v>
      </c>
      <c r="AL259" s="155">
        <f t="shared" si="109"/>
        <v>219495</v>
      </c>
      <c r="AM259" s="46">
        <v>2</v>
      </c>
    </row>
    <row r="260" spans="1:39" s="144" customFormat="1" x14ac:dyDescent="0.25">
      <c r="A260" s="64"/>
      <c r="B260" s="111" t="s">
        <v>18</v>
      </c>
      <c r="C260" s="101">
        <v>5.23</v>
      </c>
      <c r="D260" s="72">
        <f t="shared" si="92"/>
        <v>5.23</v>
      </c>
      <c r="E260" s="73">
        <f t="shared" si="114"/>
        <v>2.7450980392156863E-3</v>
      </c>
      <c r="F260" s="73">
        <f t="shared" si="93"/>
        <v>5.2327450980392163</v>
      </c>
      <c r="G260" s="73">
        <f t="shared" si="115"/>
        <v>2.0485294117647057</v>
      </c>
      <c r="H260" s="101">
        <f t="shared" si="116"/>
        <v>0.40235294117647058</v>
      </c>
      <c r="I260" s="102">
        <f t="shared" si="117"/>
        <v>0.13725490196078433</v>
      </c>
      <c r="J260" s="101">
        <f t="shared" si="94"/>
        <v>2.5881372549019606</v>
      </c>
      <c r="K260" s="126">
        <f t="shared" si="95"/>
        <v>2.6446078431372557</v>
      </c>
      <c r="L260" s="102">
        <f t="shared" si="118"/>
        <v>1.1372549019607843</v>
      </c>
      <c r="M260" s="74">
        <f t="shared" si="110"/>
        <v>3.5881372549019606</v>
      </c>
      <c r="N260" s="71">
        <f t="shared" si="96"/>
        <v>1.6446078431372557</v>
      </c>
      <c r="O260" s="103">
        <f>'Input Model'!C$10</f>
        <v>204</v>
      </c>
      <c r="P260" s="77">
        <f t="shared" si="119"/>
        <v>1066.92</v>
      </c>
      <c r="Q260" s="104">
        <f>'Input Model'!C$19</f>
        <v>0.56000000000000005</v>
      </c>
      <c r="R260" s="77">
        <f t="shared" si="97"/>
        <v>1067.48</v>
      </c>
      <c r="S260" s="104">
        <f>'Input Model'!C$36</f>
        <v>417.9</v>
      </c>
      <c r="T260" s="104">
        <f>'Input Model'!C$44</f>
        <v>82.08</v>
      </c>
      <c r="U260" s="105">
        <f>'Input Model'!C$55</f>
        <v>28</v>
      </c>
      <c r="V260" s="104">
        <f t="shared" si="98"/>
        <v>527.98</v>
      </c>
      <c r="W260" s="79">
        <f t="shared" si="99"/>
        <v>539.5</v>
      </c>
      <c r="X260" s="105">
        <f>'Input Model'!C$64</f>
        <v>232</v>
      </c>
      <c r="Y260" s="77">
        <f t="shared" si="111"/>
        <v>731.98</v>
      </c>
      <c r="Z260" s="79">
        <f t="shared" si="112"/>
        <v>335.5</v>
      </c>
      <c r="AA260" s="103">
        <f>'Input Model'!C$4</f>
        <v>750</v>
      </c>
      <c r="AB260" s="320">
        <f t="shared" si="100"/>
        <v>800190</v>
      </c>
      <c r="AC260" s="104">
        <f t="shared" si="101"/>
        <v>420.00000000000006</v>
      </c>
      <c r="AD260" s="81">
        <f t="shared" si="102"/>
        <v>800610</v>
      </c>
      <c r="AE260" s="104">
        <f t="shared" si="103"/>
        <v>313425</v>
      </c>
      <c r="AF260" s="104">
        <f t="shared" si="104"/>
        <v>61560</v>
      </c>
      <c r="AG260" s="105">
        <f t="shared" si="105"/>
        <v>21000</v>
      </c>
      <c r="AH260" s="104">
        <f t="shared" si="106"/>
        <v>395985</v>
      </c>
      <c r="AI260" s="79">
        <f t="shared" si="107"/>
        <v>404625</v>
      </c>
      <c r="AJ260" s="106">
        <f t="shared" si="108"/>
        <v>174000</v>
      </c>
      <c r="AK260" s="141">
        <f t="shared" si="113"/>
        <v>548985</v>
      </c>
      <c r="AL260" s="155">
        <f t="shared" si="109"/>
        <v>251625</v>
      </c>
      <c r="AM260" s="46">
        <v>3</v>
      </c>
    </row>
    <row r="261" spans="1:39" s="144" customFormat="1" x14ac:dyDescent="0.25">
      <c r="A261" s="64"/>
      <c r="B261" s="111" t="s">
        <v>19</v>
      </c>
      <c r="C261" s="101">
        <v>5.54</v>
      </c>
      <c r="D261" s="72">
        <f t="shared" si="92"/>
        <v>5.54</v>
      </c>
      <c r="E261" s="73">
        <f t="shared" si="114"/>
        <v>2.7450980392156863E-3</v>
      </c>
      <c r="F261" s="73">
        <f t="shared" si="93"/>
        <v>5.5427450980392159</v>
      </c>
      <c r="G261" s="73">
        <f t="shared" si="115"/>
        <v>2.0485294117647057</v>
      </c>
      <c r="H261" s="101">
        <f t="shared" si="116"/>
        <v>0.40235294117647058</v>
      </c>
      <c r="I261" s="102">
        <f t="shared" si="117"/>
        <v>0.13725490196078433</v>
      </c>
      <c r="J261" s="101">
        <f t="shared" si="94"/>
        <v>2.5881372549019606</v>
      </c>
      <c r="K261" s="126">
        <f t="shared" si="95"/>
        <v>2.9546078431372553</v>
      </c>
      <c r="L261" s="102">
        <f t="shared" si="118"/>
        <v>1.1372549019607843</v>
      </c>
      <c r="M261" s="74">
        <f t="shared" si="110"/>
        <v>3.5881372549019606</v>
      </c>
      <c r="N261" s="71">
        <f t="shared" si="96"/>
        <v>1.9546078431372553</v>
      </c>
      <c r="O261" s="103">
        <f>'Input Model'!C$10</f>
        <v>204</v>
      </c>
      <c r="P261" s="77">
        <f t="shared" si="119"/>
        <v>1130.1600000000001</v>
      </c>
      <c r="Q261" s="104">
        <f>'Input Model'!C$19</f>
        <v>0.56000000000000005</v>
      </c>
      <c r="R261" s="77">
        <f t="shared" si="97"/>
        <v>1130.72</v>
      </c>
      <c r="S261" s="104">
        <f>'Input Model'!C$36</f>
        <v>417.9</v>
      </c>
      <c r="T261" s="104">
        <f>'Input Model'!C$44</f>
        <v>82.08</v>
      </c>
      <c r="U261" s="105">
        <f>'Input Model'!C$55</f>
        <v>28</v>
      </c>
      <c r="V261" s="104">
        <f t="shared" si="98"/>
        <v>527.98</v>
      </c>
      <c r="W261" s="79">
        <f t="shared" si="99"/>
        <v>602.74</v>
      </c>
      <c r="X261" s="105">
        <f>'Input Model'!C$64</f>
        <v>232</v>
      </c>
      <c r="Y261" s="77">
        <f t="shared" si="111"/>
        <v>731.98</v>
      </c>
      <c r="Z261" s="79">
        <f t="shared" si="112"/>
        <v>398.74</v>
      </c>
      <c r="AA261" s="103">
        <f>'Input Model'!C$4</f>
        <v>750</v>
      </c>
      <c r="AB261" s="320">
        <f t="shared" si="100"/>
        <v>847620.00000000012</v>
      </c>
      <c r="AC261" s="104">
        <f t="shared" si="101"/>
        <v>420.00000000000006</v>
      </c>
      <c r="AD261" s="81">
        <f t="shared" si="102"/>
        <v>848040.00000000012</v>
      </c>
      <c r="AE261" s="104">
        <f t="shared" si="103"/>
        <v>313425</v>
      </c>
      <c r="AF261" s="104">
        <f t="shared" si="104"/>
        <v>61560</v>
      </c>
      <c r="AG261" s="105">
        <f t="shared" si="105"/>
        <v>21000</v>
      </c>
      <c r="AH261" s="104">
        <f t="shared" si="106"/>
        <v>395985</v>
      </c>
      <c r="AI261" s="79">
        <f t="shared" si="107"/>
        <v>452055.00000000012</v>
      </c>
      <c r="AJ261" s="106">
        <f t="shared" si="108"/>
        <v>174000</v>
      </c>
      <c r="AK261" s="141">
        <f t="shared" si="113"/>
        <v>548985</v>
      </c>
      <c r="AL261" s="155">
        <f t="shared" si="109"/>
        <v>299055.00000000012</v>
      </c>
      <c r="AM261" s="46">
        <v>4</v>
      </c>
    </row>
    <row r="262" spans="1:39" s="144" customFormat="1" x14ac:dyDescent="0.25">
      <c r="A262" s="64"/>
      <c r="B262" s="145" t="s">
        <v>210</v>
      </c>
      <c r="C262" s="101">
        <v>5.7</v>
      </c>
      <c r="D262" s="72">
        <f t="shared" si="92"/>
        <v>5.7</v>
      </c>
      <c r="E262" s="73">
        <f t="shared" si="114"/>
        <v>2.7450980392156863E-3</v>
      </c>
      <c r="F262" s="73">
        <f t="shared" ref="F262:F276" si="120">SUM(D262:E262)</f>
        <v>5.702745098039216</v>
      </c>
      <c r="G262" s="73">
        <f t="shared" si="115"/>
        <v>2.0485294117647057</v>
      </c>
      <c r="H262" s="101">
        <f t="shared" si="116"/>
        <v>0.40235294117647058</v>
      </c>
      <c r="I262" s="102">
        <f t="shared" si="117"/>
        <v>0.13725490196078433</v>
      </c>
      <c r="J262" s="101">
        <f t="shared" ref="J262:J281" si="121">SUM(G262:I262)</f>
        <v>2.5881372549019606</v>
      </c>
      <c r="K262" s="126">
        <f t="shared" ref="K262:K276" si="122">F262-J262</f>
        <v>3.1146078431372555</v>
      </c>
      <c r="L262" s="102">
        <f t="shared" si="118"/>
        <v>1.1372549019607843</v>
      </c>
      <c r="M262" s="74">
        <f t="shared" si="110"/>
        <v>3.5881372549019606</v>
      </c>
      <c r="N262" s="71">
        <f t="shared" ref="N262:N276" si="123">F262-M262</f>
        <v>2.1146078431372555</v>
      </c>
      <c r="O262" s="103">
        <f>'Input Model'!C$10</f>
        <v>204</v>
      </c>
      <c r="P262" s="77">
        <f t="shared" si="119"/>
        <v>1162.8</v>
      </c>
      <c r="Q262" s="104">
        <f>'Input Model'!C$19</f>
        <v>0.56000000000000005</v>
      </c>
      <c r="R262" s="77">
        <f t="shared" ref="R262:R276" si="124">SUM(P262:Q262)</f>
        <v>1163.3599999999999</v>
      </c>
      <c r="S262" s="104">
        <f>'Input Model'!C$36</f>
        <v>417.9</v>
      </c>
      <c r="T262" s="104">
        <f>'Input Model'!C$44</f>
        <v>82.08</v>
      </c>
      <c r="U262" s="105">
        <f>'Input Model'!C$55</f>
        <v>28</v>
      </c>
      <c r="V262" s="104">
        <f t="shared" ref="V262:V281" si="125">SUM(S262:U262)</f>
        <v>527.98</v>
      </c>
      <c r="W262" s="79">
        <f t="shared" ref="W262:W276" si="126">R262-V262</f>
        <v>635.37999999999988</v>
      </c>
      <c r="X262" s="105">
        <f>'Input Model'!C$64</f>
        <v>232</v>
      </c>
      <c r="Y262" s="77">
        <f t="shared" si="111"/>
        <v>731.98</v>
      </c>
      <c r="Z262" s="79">
        <f t="shared" si="112"/>
        <v>431.37999999999988</v>
      </c>
      <c r="AA262" s="103">
        <f>'Input Model'!C$4</f>
        <v>750</v>
      </c>
      <c r="AB262" s="320">
        <f t="shared" ref="AB262:AB276" si="127">P262*AA262</f>
        <v>872100</v>
      </c>
      <c r="AC262" s="104">
        <f t="shared" ref="AC262:AC281" si="128">Q262*AA262</f>
        <v>420.00000000000006</v>
      </c>
      <c r="AD262" s="81">
        <f t="shared" ref="AD262:AD276" si="129">SUM(AB262:AC262)</f>
        <v>872520</v>
      </c>
      <c r="AE262" s="104">
        <f t="shared" ref="AE262:AE281" si="130">S262*AA262</f>
        <v>313425</v>
      </c>
      <c r="AF262" s="104">
        <f t="shared" ref="AF262:AF281" si="131">T262*AA262</f>
        <v>61560</v>
      </c>
      <c r="AG262" s="105">
        <f t="shared" ref="AG262:AG281" si="132">U262*AA262</f>
        <v>21000</v>
      </c>
      <c r="AH262" s="104">
        <f t="shared" ref="AH262:AH281" si="133">SUM(AE262:AG262)</f>
        <v>395985</v>
      </c>
      <c r="AI262" s="79">
        <f t="shared" ref="AI262:AI276" si="134">AD262-AH262</f>
        <v>476535</v>
      </c>
      <c r="AJ262" s="106">
        <f t="shared" ref="AJ262:AJ281" si="135">X262*AA262</f>
        <v>174000</v>
      </c>
      <c r="AK262" s="141">
        <f t="shared" si="113"/>
        <v>548985</v>
      </c>
      <c r="AL262" s="155">
        <f t="shared" ref="AL262:AL276" si="136">AD262-AK262</f>
        <v>323535</v>
      </c>
      <c r="AM262" s="46">
        <v>5</v>
      </c>
    </row>
    <row r="263" spans="1:39" s="144" customFormat="1" x14ac:dyDescent="0.25">
      <c r="A263" s="64"/>
      <c r="B263" s="111" t="s">
        <v>20</v>
      </c>
      <c r="C263" s="101">
        <v>6.11</v>
      </c>
      <c r="D263" s="72">
        <f t="shared" si="92"/>
        <v>6.11</v>
      </c>
      <c r="E263" s="73">
        <f t="shared" si="114"/>
        <v>2.7450980392156863E-3</v>
      </c>
      <c r="F263" s="73">
        <f t="shared" si="120"/>
        <v>6.1127450980392162</v>
      </c>
      <c r="G263" s="73">
        <f t="shared" si="115"/>
        <v>2.0485294117647057</v>
      </c>
      <c r="H263" s="101">
        <f t="shared" si="116"/>
        <v>0.40235294117647058</v>
      </c>
      <c r="I263" s="102">
        <f t="shared" si="117"/>
        <v>0.13725490196078433</v>
      </c>
      <c r="J263" s="101">
        <f t="shared" si="121"/>
        <v>2.5881372549019606</v>
      </c>
      <c r="K263" s="126">
        <f t="shared" si="122"/>
        <v>3.5246078431372556</v>
      </c>
      <c r="L263" s="102">
        <f t="shared" si="118"/>
        <v>1.1372549019607843</v>
      </c>
      <c r="M263" s="74">
        <f t="shared" ref="M263:M281" si="137">G263+H263+L263</f>
        <v>3.5881372549019606</v>
      </c>
      <c r="N263" s="71">
        <f t="shared" si="123"/>
        <v>2.5246078431372556</v>
      </c>
      <c r="O263" s="103">
        <f>'Input Model'!C$10</f>
        <v>204</v>
      </c>
      <c r="P263" s="77">
        <f t="shared" si="119"/>
        <v>1246.44</v>
      </c>
      <c r="Q263" s="104">
        <f>'Input Model'!C$19</f>
        <v>0.56000000000000005</v>
      </c>
      <c r="R263" s="77">
        <f t="shared" si="124"/>
        <v>1247</v>
      </c>
      <c r="S263" s="104">
        <f>'Input Model'!C$36</f>
        <v>417.9</v>
      </c>
      <c r="T263" s="104">
        <f>'Input Model'!C$44</f>
        <v>82.08</v>
      </c>
      <c r="U263" s="105">
        <f>'Input Model'!C$55</f>
        <v>28</v>
      </c>
      <c r="V263" s="104">
        <f t="shared" si="125"/>
        <v>527.98</v>
      </c>
      <c r="W263" s="79">
        <f t="shared" si="126"/>
        <v>719.02</v>
      </c>
      <c r="X263" s="105">
        <f>'Input Model'!C$64</f>
        <v>232</v>
      </c>
      <c r="Y263" s="77">
        <f t="shared" ref="Y263:Y281" si="138">S263+T263+X263</f>
        <v>731.98</v>
      </c>
      <c r="Z263" s="79">
        <f t="shared" ref="Z263:Z276" si="139">R263-Y263</f>
        <v>515.02</v>
      </c>
      <c r="AA263" s="103">
        <f>'Input Model'!C$4</f>
        <v>750</v>
      </c>
      <c r="AB263" s="320">
        <f t="shared" si="127"/>
        <v>934830</v>
      </c>
      <c r="AC263" s="104">
        <f t="shared" si="128"/>
        <v>420.00000000000006</v>
      </c>
      <c r="AD263" s="81">
        <f t="shared" si="129"/>
        <v>935250</v>
      </c>
      <c r="AE263" s="104">
        <f t="shared" si="130"/>
        <v>313425</v>
      </c>
      <c r="AF263" s="104">
        <f t="shared" si="131"/>
        <v>61560</v>
      </c>
      <c r="AG263" s="105">
        <f t="shared" si="132"/>
        <v>21000</v>
      </c>
      <c r="AH263" s="104">
        <f t="shared" si="133"/>
        <v>395985</v>
      </c>
      <c r="AI263" s="79">
        <f t="shared" si="134"/>
        <v>539265</v>
      </c>
      <c r="AJ263" s="106">
        <f t="shared" si="135"/>
        <v>174000</v>
      </c>
      <c r="AK263" s="141">
        <f t="shared" ref="AK263:AK281" si="140">AE263+AF263+AJ263</f>
        <v>548985</v>
      </c>
      <c r="AL263" s="155">
        <f t="shared" si="136"/>
        <v>386265</v>
      </c>
      <c r="AM263" s="46">
        <v>6</v>
      </c>
    </row>
    <row r="264" spans="1:39" s="144" customFormat="1" x14ac:dyDescent="0.25">
      <c r="A264" s="64"/>
      <c r="B264" s="111" t="s">
        <v>11</v>
      </c>
      <c r="C264" s="101">
        <v>6.59</v>
      </c>
      <c r="D264" s="72">
        <f t="shared" si="92"/>
        <v>6.59</v>
      </c>
      <c r="E264" s="73">
        <f t="shared" si="114"/>
        <v>2.7450980392156863E-3</v>
      </c>
      <c r="F264" s="73">
        <f t="shared" si="120"/>
        <v>6.5927450980392157</v>
      </c>
      <c r="G264" s="73">
        <f t="shared" si="115"/>
        <v>2.0485294117647057</v>
      </c>
      <c r="H264" s="101">
        <f t="shared" si="116"/>
        <v>0.40235294117647058</v>
      </c>
      <c r="I264" s="102">
        <f t="shared" si="117"/>
        <v>0.13725490196078433</v>
      </c>
      <c r="J264" s="101">
        <f t="shared" si="121"/>
        <v>2.5881372549019606</v>
      </c>
      <c r="K264" s="126">
        <f t="shared" si="122"/>
        <v>4.0046078431372552</v>
      </c>
      <c r="L264" s="102">
        <f t="shared" si="118"/>
        <v>1.1372549019607843</v>
      </c>
      <c r="M264" s="74">
        <f t="shared" si="137"/>
        <v>3.5881372549019606</v>
      </c>
      <c r="N264" s="71">
        <f t="shared" si="123"/>
        <v>3.0046078431372552</v>
      </c>
      <c r="O264" s="103">
        <f>'Input Model'!C$10</f>
        <v>204</v>
      </c>
      <c r="P264" s="77">
        <f t="shared" si="119"/>
        <v>1344.36</v>
      </c>
      <c r="Q264" s="104">
        <f>'Input Model'!C$19</f>
        <v>0.56000000000000005</v>
      </c>
      <c r="R264" s="77">
        <f t="shared" si="124"/>
        <v>1344.9199999999998</v>
      </c>
      <c r="S264" s="104">
        <f>'Input Model'!C$36</f>
        <v>417.9</v>
      </c>
      <c r="T264" s="104">
        <f>'Input Model'!C$44</f>
        <v>82.08</v>
      </c>
      <c r="U264" s="105">
        <f>'Input Model'!C$55</f>
        <v>28</v>
      </c>
      <c r="V264" s="104">
        <f t="shared" si="125"/>
        <v>527.98</v>
      </c>
      <c r="W264" s="79">
        <f t="shared" si="126"/>
        <v>816.93999999999983</v>
      </c>
      <c r="X264" s="105">
        <f>'Input Model'!C$64</f>
        <v>232</v>
      </c>
      <c r="Y264" s="77">
        <f t="shared" si="138"/>
        <v>731.98</v>
      </c>
      <c r="Z264" s="79">
        <f t="shared" si="139"/>
        <v>612.93999999999983</v>
      </c>
      <c r="AA264" s="103">
        <f>'Input Model'!C$4</f>
        <v>750</v>
      </c>
      <c r="AB264" s="320">
        <f t="shared" si="127"/>
        <v>1008269.9999999999</v>
      </c>
      <c r="AC264" s="104">
        <f t="shared" si="128"/>
        <v>420.00000000000006</v>
      </c>
      <c r="AD264" s="81">
        <f t="shared" si="129"/>
        <v>1008689.9999999999</v>
      </c>
      <c r="AE264" s="104">
        <f t="shared" si="130"/>
        <v>313425</v>
      </c>
      <c r="AF264" s="104">
        <f t="shared" si="131"/>
        <v>61560</v>
      </c>
      <c r="AG264" s="105">
        <f t="shared" si="132"/>
        <v>21000</v>
      </c>
      <c r="AH264" s="104">
        <f t="shared" si="133"/>
        <v>395985</v>
      </c>
      <c r="AI264" s="79">
        <f t="shared" si="134"/>
        <v>612704.99999999988</v>
      </c>
      <c r="AJ264" s="106">
        <f t="shared" si="135"/>
        <v>174000</v>
      </c>
      <c r="AK264" s="141">
        <f t="shared" si="140"/>
        <v>548985</v>
      </c>
      <c r="AL264" s="155">
        <f t="shared" si="136"/>
        <v>459704.99999999988</v>
      </c>
      <c r="AM264" s="46">
        <v>7</v>
      </c>
    </row>
    <row r="265" spans="1:39" s="144" customFormat="1" x14ac:dyDescent="0.25">
      <c r="A265" s="64"/>
      <c r="B265" s="111" t="s">
        <v>12</v>
      </c>
      <c r="C265" s="101">
        <v>7.12</v>
      </c>
      <c r="D265" s="72">
        <f t="shared" si="92"/>
        <v>7.12</v>
      </c>
      <c r="E265" s="73">
        <f t="shared" si="114"/>
        <v>2.7450980392156863E-3</v>
      </c>
      <c r="F265" s="73">
        <f t="shared" si="120"/>
        <v>7.122745098039216</v>
      </c>
      <c r="G265" s="73">
        <f t="shared" si="115"/>
        <v>2.0485294117647057</v>
      </c>
      <c r="H265" s="101">
        <f t="shared" si="116"/>
        <v>0.40235294117647058</v>
      </c>
      <c r="I265" s="102">
        <f t="shared" si="117"/>
        <v>0.13725490196078433</v>
      </c>
      <c r="J265" s="101">
        <f t="shared" si="121"/>
        <v>2.5881372549019606</v>
      </c>
      <c r="K265" s="126">
        <f t="shared" si="122"/>
        <v>4.5346078431372554</v>
      </c>
      <c r="L265" s="102">
        <f t="shared" si="118"/>
        <v>1.1372549019607843</v>
      </c>
      <c r="M265" s="74">
        <f t="shared" si="137"/>
        <v>3.5881372549019606</v>
      </c>
      <c r="N265" s="71">
        <f t="shared" si="123"/>
        <v>3.5346078431372554</v>
      </c>
      <c r="O265" s="103">
        <f>'Input Model'!C$10</f>
        <v>204</v>
      </c>
      <c r="P265" s="77">
        <f t="shared" si="119"/>
        <v>1452.48</v>
      </c>
      <c r="Q265" s="104">
        <f>'Input Model'!C$19</f>
        <v>0.56000000000000005</v>
      </c>
      <c r="R265" s="77">
        <f t="shared" si="124"/>
        <v>1453.04</v>
      </c>
      <c r="S265" s="104">
        <f>'Input Model'!C$36</f>
        <v>417.9</v>
      </c>
      <c r="T265" s="104">
        <f>'Input Model'!C$44</f>
        <v>82.08</v>
      </c>
      <c r="U265" s="105">
        <f>'Input Model'!C$55</f>
        <v>28</v>
      </c>
      <c r="V265" s="104">
        <f t="shared" si="125"/>
        <v>527.98</v>
      </c>
      <c r="W265" s="79">
        <f t="shared" si="126"/>
        <v>925.06</v>
      </c>
      <c r="X265" s="105">
        <f>'Input Model'!C$64</f>
        <v>232</v>
      </c>
      <c r="Y265" s="77">
        <f t="shared" si="138"/>
        <v>731.98</v>
      </c>
      <c r="Z265" s="79">
        <f t="shared" si="139"/>
        <v>721.06</v>
      </c>
      <c r="AA265" s="103">
        <f>'Input Model'!C$4</f>
        <v>750</v>
      </c>
      <c r="AB265" s="320">
        <f t="shared" si="127"/>
        <v>1089360</v>
      </c>
      <c r="AC265" s="104">
        <f t="shared" si="128"/>
        <v>420.00000000000006</v>
      </c>
      <c r="AD265" s="81">
        <f t="shared" si="129"/>
        <v>1089780</v>
      </c>
      <c r="AE265" s="104">
        <f t="shared" si="130"/>
        <v>313425</v>
      </c>
      <c r="AF265" s="104">
        <f t="shared" si="131"/>
        <v>61560</v>
      </c>
      <c r="AG265" s="105">
        <f t="shared" si="132"/>
        <v>21000</v>
      </c>
      <c r="AH265" s="104">
        <f t="shared" si="133"/>
        <v>395985</v>
      </c>
      <c r="AI265" s="79">
        <f t="shared" si="134"/>
        <v>693795</v>
      </c>
      <c r="AJ265" s="106">
        <f t="shared" si="135"/>
        <v>174000</v>
      </c>
      <c r="AK265" s="141">
        <f t="shared" si="140"/>
        <v>548985</v>
      </c>
      <c r="AL265" s="155">
        <f t="shared" si="136"/>
        <v>540795</v>
      </c>
      <c r="AM265" s="46">
        <v>8</v>
      </c>
    </row>
    <row r="266" spans="1:39" s="144" customFormat="1" x14ac:dyDescent="0.25">
      <c r="A266" s="64"/>
      <c r="B266" s="111" t="s">
        <v>13</v>
      </c>
      <c r="C266" s="101">
        <v>7.34</v>
      </c>
      <c r="D266" s="72">
        <f t="shared" si="92"/>
        <v>7.34</v>
      </c>
      <c r="E266" s="73">
        <f t="shared" si="114"/>
        <v>2.7450980392156863E-3</v>
      </c>
      <c r="F266" s="73">
        <f t="shared" si="120"/>
        <v>7.3427450980392157</v>
      </c>
      <c r="G266" s="73">
        <f t="shared" si="115"/>
        <v>2.0485294117647057</v>
      </c>
      <c r="H266" s="101">
        <f t="shared" si="116"/>
        <v>0.40235294117647058</v>
      </c>
      <c r="I266" s="102">
        <f t="shared" si="117"/>
        <v>0.13725490196078433</v>
      </c>
      <c r="J266" s="101">
        <f t="shared" si="121"/>
        <v>2.5881372549019606</v>
      </c>
      <c r="K266" s="126">
        <f t="shared" si="122"/>
        <v>4.7546078431372552</v>
      </c>
      <c r="L266" s="102">
        <f t="shared" si="118"/>
        <v>1.1372549019607843</v>
      </c>
      <c r="M266" s="74">
        <f t="shared" si="137"/>
        <v>3.5881372549019606</v>
      </c>
      <c r="N266" s="71">
        <f t="shared" si="123"/>
        <v>3.7546078431372552</v>
      </c>
      <c r="O266" s="103">
        <f>'Input Model'!C$10</f>
        <v>204</v>
      </c>
      <c r="P266" s="77">
        <f t="shared" si="119"/>
        <v>1497.36</v>
      </c>
      <c r="Q266" s="104">
        <f>'Input Model'!C$19</f>
        <v>0.56000000000000005</v>
      </c>
      <c r="R266" s="77">
        <f t="shared" si="124"/>
        <v>1497.9199999999998</v>
      </c>
      <c r="S266" s="104">
        <f>'Input Model'!C$36</f>
        <v>417.9</v>
      </c>
      <c r="T266" s="104">
        <f>'Input Model'!C$44</f>
        <v>82.08</v>
      </c>
      <c r="U266" s="105">
        <f>'Input Model'!C$55</f>
        <v>28</v>
      </c>
      <c r="V266" s="104">
        <f t="shared" si="125"/>
        <v>527.98</v>
      </c>
      <c r="W266" s="79">
        <f t="shared" si="126"/>
        <v>969.93999999999983</v>
      </c>
      <c r="X266" s="105">
        <f>'Input Model'!C$64</f>
        <v>232</v>
      </c>
      <c r="Y266" s="77">
        <f t="shared" si="138"/>
        <v>731.98</v>
      </c>
      <c r="Z266" s="79">
        <f t="shared" si="139"/>
        <v>765.93999999999983</v>
      </c>
      <c r="AA266" s="103">
        <f>'Input Model'!C$4</f>
        <v>750</v>
      </c>
      <c r="AB266" s="320">
        <f t="shared" si="127"/>
        <v>1123020</v>
      </c>
      <c r="AC266" s="104">
        <f t="shared" si="128"/>
        <v>420.00000000000006</v>
      </c>
      <c r="AD266" s="81">
        <f t="shared" si="129"/>
        <v>1123440</v>
      </c>
      <c r="AE266" s="104">
        <f t="shared" si="130"/>
        <v>313425</v>
      </c>
      <c r="AF266" s="104">
        <f t="shared" si="131"/>
        <v>61560</v>
      </c>
      <c r="AG266" s="105">
        <f t="shared" si="132"/>
        <v>21000</v>
      </c>
      <c r="AH266" s="104">
        <f t="shared" si="133"/>
        <v>395985</v>
      </c>
      <c r="AI266" s="79">
        <f t="shared" si="134"/>
        <v>727455</v>
      </c>
      <c r="AJ266" s="106">
        <f t="shared" si="135"/>
        <v>174000</v>
      </c>
      <c r="AK266" s="141">
        <f t="shared" si="140"/>
        <v>548985</v>
      </c>
      <c r="AL266" s="155">
        <f t="shared" si="136"/>
        <v>574455</v>
      </c>
      <c r="AM266" s="46">
        <v>9</v>
      </c>
    </row>
    <row r="267" spans="1:39" s="144" customFormat="1" x14ac:dyDescent="0.25">
      <c r="A267" s="64"/>
      <c r="B267" s="111" t="s">
        <v>14</v>
      </c>
      <c r="C267" s="101">
        <v>7.48</v>
      </c>
      <c r="D267" s="72">
        <f t="shared" si="92"/>
        <v>7.48</v>
      </c>
      <c r="E267" s="73">
        <f t="shared" si="114"/>
        <v>2.7450980392156863E-3</v>
      </c>
      <c r="F267" s="73">
        <f t="shared" si="120"/>
        <v>7.4827450980392163</v>
      </c>
      <c r="G267" s="73">
        <f t="shared" si="115"/>
        <v>2.0485294117647057</v>
      </c>
      <c r="H267" s="101">
        <f t="shared" si="116"/>
        <v>0.40235294117647058</v>
      </c>
      <c r="I267" s="102">
        <f t="shared" si="117"/>
        <v>0.13725490196078433</v>
      </c>
      <c r="J267" s="101">
        <f t="shared" si="121"/>
        <v>2.5881372549019606</v>
      </c>
      <c r="K267" s="126">
        <f t="shared" si="122"/>
        <v>4.8946078431372557</v>
      </c>
      <c r="L267" s="102">
        <f t="shared" si="118"/>
        <v>1.1372549019607843</v>
      </c>
      <c r="M267" s="74">
        <f t="shared" si="137"/>
        <v>3.5881372549019606</v>
      </c>
      <c r="N267" s="71">
        <f t="shared" si="123"/>
        <v>3.8946078431372557</v>
      </c>
      <c r="O267" s="103">
        <f>'Input Model'!C$10</f>
        <v>204</v>
      </c>
      <c r="P267" s="77">
        <f t="shared" si="119"/>
        <v>1525.92</v>
      </c>
      <c r="Q267" s="104">
        <f>'Input Model'!C$19</f>
        <v>0.56000000000000005</v>
      </c>
      <c r="R267" s="77">
        <f t="shared" si="124"/>
        <v>1526.48</v>
      </c>
      <c r="S267" s="104">
        <f>'Input Model'!C$36</f>
        <v>417.9</v>
      </c>
      <c r="T267" s="104">
        <f>'Input Model'!C$44</f>
        <v>82.08</v>
      </c>
      <c r="U267" s="105">
        <f>'Input Model'!C$55</f>
        <v>28</v>
      </c>
      <c r="V267" s="104">
        <f t="shared" si="125"/>
        <v>527.98</v>
      </c>
      <c r="W267" s="79">
        <f t="shared" si="126"/>
        <v>998.5</v>
      </c>
      <c r="X267" s="105">
        <f>'Input Model'!C$64</f>
        <v>232</v>
      </c>
      <c r="Y267" s="77">
        <f t="shared" si="138"/>
        <v>731.98</v>
      </c>
      <c r="Z267" s="83">
        <f t="shared" si="139"/>
        <v>794.5</v>
      </c>
      <c r="AA267" s="103">
        <f>'Input Model'!C$4</f>
        <v>750</v>
      </c>
      <c r="AB267" s="320">
        <f t="shared" si="127"/>
        <v>1144440</v>
      </c>
      <c r="AC267" s="104">
        <f t="shared" si="128"/>
        <v>420.00000000000006</v>
      </c>
      <c r="AD267" s="81">
        <f t="shared" si="129"/>
        <v>1144860</v>
      </c>
      <c r="AE267" s="104">
        <f t="shared" si="130"/>
        <v>313425</v>
      </c>
      <c r="AF267" s="104">
        <f t="shared" si="131"/>
        <v>61560</v>
      </c>
      <c r="AG267" s="105">
        <f t="shared" si="132"/>
        <v>21000</v>
      </c>
      <c r="AH267" s="104">
        <f t="shared" si="133"/>
        <v>395985</v>
      </c>
      <c r="AI267" s="79">
        <f t="shared" si="134"/>
        <v>748875</v>
      </c>
      <c r="AJ267" s="106">
        <f t="shared" si="135"/>
        <v>174000</v>
      </c>
      <c r="AK267" s="141">
        <f t="shared" si="140"/>
        <v>548985</v>
      </c>
      <c r="AL267" s="155">
        <f t="shared" si="136"/>
        <v>595875</v>
      </c>
      <c r="AM267" s="46">
        <v>10</v>
      </c>
    </row>
    <row r="268" spans="1:39" s="144" customFormat="1" x14ac:dyDescent="0.25">
      <c r="A268" s="64"/>
      <c r="B268" s="111" t="s">
        <v>15</v>
      </c>
      <c r="C268" s="101">
        <v>7.44</v>
      </c>
      <c r="D268" s="72">
        <f t="shared" si="92"/>
        <v>7.44</v>
      </c>
      <c r="E268" s="73">
        <f t="shared" si="114"/>
        <v>2.7450980392156863E-3</v>
      </c>
      <c r="F268" s="73">
        <f t="shared" si="120"/>
        <v>7.4427450980392162</v>
      </c>
      <c r="G268" s="73">
        <f t="shared" si="115"/>
        <v>2.0485294117647057</v>
      </c>
      <c r="H268" s="101">
        <f t="shared" si="116"/>
        <v>0.40235294117647058</v>
      </c>
      <c r="I268" s="102">
        <f t="shared" si="117"/>
        <v>0.13725490196078433</v>
      </c>
      <c r="J268" s="101">
        <f t="shared" si="121"/>
        <v>2.5881372549019606</v>
      </c>
      <c r="K268" s="126">
        <f t="shared" si="122"/>
        <v>4.8546078431372557</v>
      </c>
      <c r="L268" s="102">
        <f t="shared" si="118"/>
        <v>1.1372549019607843</v>
      </c>
      <c r="M268" s="74">
        <f t="shared" si="137"/>
        <v>3.5881372549019606</v>
      </c>
      <c r="N268" s="71">
        <f t="shared" si="123"/>
        <v>3.8546078431372557</v>
      </c>
      <c r="O268" s="103">
        <f>'Input Model'!C$10</f>
        <v>204</v>
      </c>
      <c r="P268" s="77">
        <f t="shared" si="119"/>
        <v>1517.76</v>
      </c>
      <c r="Q268" s="104">
        <f>'Input Model'!C$19</f>
        <v>0.56000000000000005</v>
      </c>
      <c r="R268" s="77">
        <f t="shared" si="124"/>
        <v>1518.32</v>
      </c>
      <c r="S268" s="104">
        <f>'Input Model'!C$36</f>
        <v>417.9</v>
      </c>
      <c r="T268" s="104">
        <f>'Input Model'!C$44</f>
        <v>82.08</v>
      </c>
      <c r="U268" s="105">
        <f>'Input Model'!C$55</f>
        <v>28</v>
      </c>
      <c r="V268" s="104">
        <f t="shared" si="125"/>
        <v>527.98</v>
      </c>
      <c r="W268" s="79">
        <f t="shared" si="126"/>
        <v>990.33999999999992</v>
      </c>
      <c r="X268" s="105">
        <f>'Input Model'!C$64</f>
        <v>232</v>
      </c>
      <c r="Y268" s="77">
        <f t="shared" si="138"/>
        <v>731.98</v>
      </c>
      <c r="Z268" s="83">
        <f t="shared" si="139"/>
        <v>786.33999999999992</v>
      </c>
      <c r="AA268" s="103">
        <f>'Input Model'!C$4</f>
        <v>750</v>
      </c>
      <c r="AB268" s="320">
        <f t="shared" si="127"/>
        <v>1138320</v>
      </c>
      <c r="AC268" s="104">
        <f t="shared" si="128"/>
        <v>420.00000000000006</v>
      </c>
      <c r="AD268" s="81">
        <f t="shared" si="129"/>
        <v>1138740</v>
      </c>
      <c r="AE268" s="104">
        <f t="shared" si="130"/>
        <v>313425</v>
      </c>
      <c r="AF268" s="104">
        <f t="shared" si="131"/>
        <v>61560</v>
      </c>
      <c r="AG268" s="105">
        <f t="shared" si="132"/>
        <v>21000</v>
      </c>
      <c r="AH268" s="104">
        <f t="shared" si="133"/>
        <v>395985</v>
      </c>
      <c r="AI268" s="79">
        <f t="shared" si="134"/>
        <v>742755</v>
      </c>
      <c r="AJ268" s="106">
        <f t="shared" si="135"/>
        <v>174000</v>
      </c>
      <c r="AK268" s="141">
        <f t="shared" si="140"/>
        <v>548985</v>
      </c>
      <c r="AL268" s="155">
        <f t="shared" si="136"/>
        <v>589755</v>
      </c>
      <c r="AM268" s="46">
        <v>11</v>
      </c>
    </row>
    <row r="269" spans="1:39" s="144" customFormat="1" x14ac:dyDescent="0.25">
      <c r="A269" s="129"/>
      <c r="B269" s="130" t="s">
        <v>211</v>
      </c>
      <c r="C269" s="113">
        <v>7.4</v>
      </c>
      <c r="D269" s="86">
        <f t="shared" si="92"/>
        <v>7.4</v>
      </c>
      <c r="E269" s="87">
        <f t="shared" si="114"/>
        <v>2.7450980392156863E-3</v>
      </c>
      <c r="F269" s="87">
        <f t="shared" si="120"/>
        <v>7.4027450980392162</v>
      </c>
      <c r="G269" s="87">
        <f t="shared" si="115"/>
        <v>2.0485294117647057</v>
      </c>
      <c r="H269" s="124">
        <f t="shared" si="116"/>
        <v>0.40235294117647058</v>
      </c>
      <c r="I269" s="113">
        <f t="shared" si="117"/>
        <v>0.13725490196078433</v>
      </c>
      <c r="J269" s="113">
        <f t="shared" si="121"/>
        <v>2.5881372549019606</v>
      </c>
      <c r="K269" s="147">
        <f t="shared" si="122"/>
        <v>4.8146078431372556</v>
      </c>
      <c r="L269" s="113">
        <f t="shared" si="118"/>
        <v>1.1372549019607843</v>
      </c>
      <c r="M269" s="88">
        <f t="shared" si="137"/>
        <v>3.5881372549019606</v>
      </c>
      <c r="N269" s="85">
        <f t="shared" si="123"/>
        <v>3.8146078431372556</v>
      </c>
      <c r="O269" s="110">
        <f>'Input Model'!C$10</f>
        <v>204</v>
      </c>
      <c r="P269" s="92">
        <f t="shared" si="119"/>
        <v>1509.6000000000001</v>
      </c>
      <c r="Q269" s="109">
        <f>'Input Model'!C$19</f>
        <v>0.56000000000000005</v>
      </c>
      <c r="R269" s="92">
        <f t="shared" si="124"/>
        <v>1510.16</v>
      </c>
      <c r="S269" s="109">
        <f>'Input Model'!C$36</f>
        <v>417.9</v>
      </c>
      <c r="T269" s="150">
        <f>'Input Model'!C$44</f>
        <v>82.08</v>
      </c>
      <c r="U269" s="119">
        <f>'Input Model'!C$55</f>
        <v>28</v>
      </c>
      <c r="V269" s="109">
        <f t="shared" si="125"/>
        <v>527.98</v>
      </c>
      <c r="W269" s="94">
        <f t="shared" si="126"/>
        <v>982.18000000000006</v>
      </c>
      <c r="X269" s="119">
        <f>'Input Model'!C$64</f>
        <v>232</v>
      </c>
      <c r="Y269" s="92">
        <f t="shared" si="138"/>
        <v>731.98</v>
      </c>
      <c r="Z269" s="98">
        <f t="shared" si="139"/>
        <v>778.18000000000006</v>
      </c>
      <c r="AA269" s="110">
        <f>'Input Model'!C$4</f>
        <v>750</v>
      </c>
      <c r="AB269" s="321">
        <f t="shared" si="127"/>
        <v>1132200</v>
      </c>
      <c r="AC269" s="109">
        <f t="shared" si="128"/>
        <v>420.00000000000006</v>
      </c>
      <c r="AD269" s="96">
        <f t="shared" si="129"/>
        <v>1132620</v>
      </c>
      <c r="AE269" s="109">
        <f t="shared" si="130"/>
        <v>313425</v>
      </c>
      <c r="AF269" s="109">
        <f t="shared" si="131"/>
        <v>61560</v>
      </c>
      <c r="AG269" s="119">
        <f t="shared" si="132"/>
        <v>21000</v>
      </c>
      <c r="AH269" s="109">
        <f t="shared" si="133"/>
        <v>395985</v>
      </c>
      <c r="AI269" s="94">
        <f t="shared" si="134"/>
        <v>736635</v>
      </c>
      <c r="AJ269" s="120">
        <f t="shared" si="135"/>
        <v>174000</v>
      </c>
      <c r="AK269" s="412">
        <f t="shared" si="140"/>
        <v>548985</v>
      </c>
      <c r="AL269" s="100">
        <f t="shared" si="136"/>
        <v>583635</v>
      </c>
      <c r="AM269" s="46">
        <v>12</v>
      </c>
    </row>
    <row r="270" spans="1:39" s="144" customFormat="1" x14ac:dyDescent="0.25">
      <c r="A270" s="192">
        <v>2022</v>
      </c>
      <c r="B270" s="145" t="s">
        <v>212</v>
      </c>
      <c r="C270" s="101">
        <v>7.42</v>
      </c>
      <c r="D270" s="193">
        <f t="shared" si="92"/>
        <v>7.42</v>
      </c>
      <c r="E270" s="73">
        <f t="shared" si="114"/>
        <v>0</v>
      </c>
      <c r="F270" s="73">
        <f t="shared" si="120"/>
        <v>7.42</v>
      </c>
      <c r="G270" s="73">
        <f t="shared" si="115"/>
        <v>2.8143000000000002</v>
      </c>
      <c r="H270" s="101">
        <f t="shared" si="116"/>
        <v>0.45779999999999998</v>
      </c>
      <c r="I270" s="102">
        <f>U270/O270</f>
        <v>0.14499999999999999</v>
      </c>
      <c r="J270" s="101">
        <f t="shared" si="121"/>
        <v>3.4171</v>
      </c>
      <c r="K270" s="126">
        <f t="shared" si="122"/>
        <v>4.0029000000000003</v>
      </c>
      <c r="L270" s="102">
        <f t="shared" si="118"/>
        <v>1.28</v>
      </c>
      <c r="M270" s="74">
        <f t="shared" si="137"/>
        <v>4.5521000000000003</v>
      </c>
      <c r="N270" s="71">
        <f t="shared" si="123"/>
        <v>2.8678999999999997</v>
      </c>
      <c r="O270" s="154">
        <f>'Input Model'!B$10</f>
        <v>200</v>
      </c>
      <c r="P270" s="77">
        <f t="shared" si="119"/>
        <v>1484</v>
      </c>
      <c r="Q270" s="104">
        <f>'Input Model'!B$19</f>
        <v>0</v>
      </c>
      <c r="R270" s="77">
        <f t="shared" si="124"/>
        <v>1484</v>
      </c>
      <c r="S270" s="104">
        <f>'Input Model'!B$36</f>
        <v>562.86</v>
      </c>
      <c r="T270" s="104">
        <f>'Input Model'!B$44</f>
        <v>91.56</v>
      </c>
      <c r="U270" s="105">
        <f>'Input Model'!B$55</f>
        <v>29</v>
      </c>
      <c r="V270" s="104">
        <f>SUM(S270:U270)</f>
        <v>683.42000000000007</v>
      </c>
      <c r="W270" s="79">
        <f t="shared" si="126"/>
        <v>800.57999999999993</v>
      </c>
      <c r="X270" s="105">
        <f>'Input Model'!B$64</f>
        <v>256</v>
      </c>
      <c r="Y270" s="77">
        <f t="shared" si="138"/>
        <v>910.42000000000007</v>
      </c>
      <c r="Z270" s="83">
        <f t="shared" si="139"/>
        <v>573.57999999999993</v>
      </c>
      <c r="AA270" s="154">
        <f>'Input Model'!B$4</f>
        <v>750</v>
      </c>
      <c r="AB270" s="320">
        <f t="shared" si="127"/>
        <v>1113000</v>
      </c>
      <c r="AC270" s="104">
        <f>Q270*AA270</f>
        <v>0</v>
      </c>
      <c r="AD270" s="81">
        <f t="shared" si="129"/>
        <v>1113000</v>
      </c>
      <c r="AE270" s="104">
        <f t="shared" si="130"/>
        <v>422145</v>
      </c>
      <c r="AF270" s="104">
        <f t="shared" si="131"/>
        <v>68670</v>
      </c>
      <c r="AG270" s="105">
        <f t="shared" si="132"/>
        <v>21750</v>
      </c>
      <c r="AH270" s="104">
        <f t="shared" si="133"/>
        <v>512565</v>
      </c>
      <c r="AI270" s="79">
        <f t="shared" si="134"/>
        <v>600435</v>
      </c>
      <c r="AJ270" s="106">
        <f>X270*AA270</f>
        <v>192000</v>
      </c>
      <c r="AK270" s="141">
        <f t="shared" si="140"/>
        <v>682815</v>
      </c>
      <c r="AL270" s="155">
        <f t="shared" si="136"/>
        <v>430185</v>
      </c>
      <c r="AM270" s="46">
        <v>1</v>
      </c>
    </row>
    <row r="271" spans="1:39" s="144" customFormat="1" x14ac:dyDescent="0.25">
      <c r="A271" s="64"/>
      <c r="B271" s="111" t="s">
        <v>17</v>
      </c>
      <c r="C271" s="101">
        <v>6.53</v>
      </c>
      <c r="D271" s="72">
        <f t="shared" si="92"/>
        <v>6.53</v>
      </c>
      <c r="E271" s="73">
        <f t="shared" si="114"/>
        <v>0</v>
      </c>
      <c r="F271" s="73">
        <f t="shared" si="120"/>
        <v>6.53</v>
      </c>
      <c r="G271" s="73">
        <f t="shared" si="115"/>
        <v>2.8143000000000002</v>
      </c>
      <c r="H271" s="101">
        <f t="shared" si="116"/>
        <v>0.45779999999999998</v>
      </c>
      <c r="I271" s="102">
        <f t="shared" si="117"/>
        <v>0.14499999999999999</v>
      </c>
      <c r="J271" s="101">
        <f t="shared" si="121"/>
        <v>3.4171</v>
      </c>
      <c r="K271" s="126">
        <f t="shared" si="122"/>
        <v>3.1129000000000002</v>
      </c>
      <c r="L271" s="102">
        <f t="shared" si="118"/>
        <v>1.28</v>
      </c>
      <c r="M271" s="74">
        <f t="shared" si="137"/>
        <v>4.5521000000000003</v>
      </c>
      <c r="N271" s="71">
        <f t="shared" si="123"/>
        <v>1.9779</v>
      </c>
      <c r="O271" s="103">
        <f>'Input Model'!B$10</f>
        <v>200</v>
      </c>
      <c r="P271" s="77">
        <f t="shared" si="119"/>
        <v>1306</v>
      </c>
      <c r="Q271" s="104">
        <f>'Input Model'!B$19</f>
        <v>0</v>
      </c>
      <c r="R271" s="77">
        <f t="shared" si="124"/>
        <v>1306</v>
      </c>
      <c r="S271" s="104">
        <f>'Input Model'!B$36</f>
        <v>562.86</v>
      </c>
      <c r="T271" s="104">
        <f>'Input Model'!B$44</f>
        <v>91.56</v>
      </c>
      <c r="U271" s="105">
        <f>'Input Model'!B$55</f>
        <v>29</v>
      </c>
      <c r="V271" s="104">
        <f t="shared" si="125"/>
        <v>683.42000000000007</v>
      </c>
      <c r="W271" s="79">
        <f t="shared" si="126"/>
        <v>622.57999999999993</v>
      </c>
      <c r="X271" s="105">
        <f>'Input Model'!B$64</f>
        <v>256</v>
      </c>
      <c r="Y271" s="77">
        <f t="shared" si="138"/>
        <v>910.42000000000007</v>
      </c>
      <c r="Z271" s="83">
        <f t="shared" si="139"/>
        <v>395.57999999999993</v>
      </c>
      <c r="AA271" s="103">
        <f>'Input Model'!B$4</f>
        <v>750</v>
      </c>
      <c r="AB271" s="320">
        <f t="shared" si="127"/>
        <v>979500</v>
      </c>
      <c r="AC271" s="104">
        <f t="shared" si="128"/>
        <v>0</v>
      </c>
      <c r="AD271" s="81">
        <f t="shared" si="129"/>
        <v>979500</v>
      </c>
      <c r="AE271" s="104">
        <f t="shared" si="130"/>
        <v>422145</v>
      </c>
      <c r="AF271" s="104">
        <f t="shared" si="131"/>
        <v>68670</v>
      </c>
      <c r="AG271" s="105">
        <f t="shared" si="132"/>
        <v>21750</v>
      </c>
      <c r="AH271" s="104">
        <f t="shared" si="133"/>
        <v>512565</v>
      </c>
      <c r="AI271" s="79">
        <f t="shared" si="134"/>
        <v>466935</v>
      </c>
      <c r="AJ271" s="106">
        <f t="shared" si="135"/>
        <v>192000</v>
      </c>
      <c r="AK271" s="141">
        <f t="shared" si="140"/>
        <v>682815</v>
      </c>
      <c r="AL271" s="155">
        <f t="shared" si="136"/>
        <v>296685</v>
      </c>
      <c r="AM271" s="46">
        <v>2</v>
      </c>
    </row>
    <row r="272" spans="1:39" s="144" customFormat="1" x14ac:dyDescent="0.25">
      <c r="A272" s="64"/>
      <c r="B272" s="111" t="s">
        <v>18</v>
      </c>
      <c r="C272" s="101">
        <v>6.5</v>
      </c>
      <c r="D272" s="72">
        <f t="shared" si="92"/>
        <v>6.5</v>
      </c>
      <c r="E272" s="73">
        <f t="shared" si="114"/>
        <v>0</v>
      </c>
      <c r="F272" s="73">
        <f t="shared" si="120"/>
        <v>6.5</v>
      </c>
      <c r="G272" s="73">
        <f t="shared" si="115"/>
        <v>2.8143000000000002</v>
      </c>
      <c r="H272" s="101">
        <f t="shared" si="116"/>
        <v>0.45779999999999998</v>
      </c>
      <c r="I272" s="102">
        <f t="shared" si="117"/>
        <v>0.14499999999999999</v>
      </c>
      <c r="J272" s="101">
        <f t="shared" si="121"/>
        <v>3.4171</v>
      </c>
      <c r="K272" s="126">
        <f t="shared" si="122"/>
        <v>3.0829</v>
      </c>
      <c r="L272" s="102">
        <f t="shared" si="118"/>
        <v>1.28</v>
      </c>
      <c r="M272" s="74">
        <f t="shared" si="137"/>
        <v>4.5521000000000003</v>
      </c>
      <c r="N272" s="71">
        <f t="shared" si="123"/>
        <v>1.9478999999999997</v>
      </c>
      <c r="O272" s="103">
        <f>'Input Model'!B$10</f>
        <v>200</v>
      </c>
      <c r="P272" s="77">
        <f t="shared" si="119"/>
        <v>1300</v>
      </c>
      <c r="Q272" s="104">
        <f>'Input Model'!B$19</f>
        <v>0</v>
      </c>
      <c r="R272" s="77">
        <f t="shared" si="124"/>
        <v>1300</v>
      </c>
      <c r="S272" s="104">
        <f>'Input Model'!B$36</f>
        <v>562.86</v>
      </c>
      <c r="T272" s="104">
        <f>'Input Model'!B$44</f>
        <v>91.56</v>
      </c>
      <c r="U272" s="105">
        <f>'Input Model'!B$55</f>
        <v>29</v>
      </c>
      <c r="V272" s="104">
        <f t="shared" si="125"/>
        <v>683.42000000000007</v>
      </c>
      <c r="W272" s="79">
        <f t="shared" si="126"/>
        <v>616.57999999999993</v>
      </c>
      <c r="X272" s="105">
        <f>'Input Model'!B$64</f>
        <v>256</v>
      </c>
      <c r="Y272" s="77">
        <f t="shared" si="138"/>
        <v>910.42000000000007</v>
      </c>
      <c r="Z272" s="83">
        <f t="shared" si="139"/>
        <v>389.57999999999993</v>
      </c>
      <c r="AA272" s="103">
        <f>'Input Model'!B$4</f>
        <v>750</v>
      </c>
      <c r="AB272" s="320">
        <f t="shared" si="127"/>
        <v>975000</v>
      </c>
      <c r="AC272" s="104">
        <f t="shared" si="128"/>
        <v>0</v>
      </c>
      <c r="AD272" s="81">
        <f t="shared" si="129"/>
        <v>975000</v>
      </c>
      <c r="AE272" s="104">
        <f t="shared" si="130"/>
        <v>422145</v>
      </c>
      <c r="AF272" s="104">
        <f t="shared" si="131"/>
        <v>68670</v>
      </c>
      <c r="AG272" s="105">
        <f t="shared" si="132"/>
        <v>21750</v>
      </c>
      <c r="AH272" s="104">
        <f t="shared" si="133"/>
        <v>512565</v>
      </c>
      <c r="AI272" s="79">
        <f t="shared" si="134"/>
        <v>462435</v>
      </c>
      <c r="AJ272" s="106">
        <f t="shared" si="135"/>
        <v>192000</v>
      </c>
      <c r="AK272" s="141">
        <f t="shared" si="140"/>
        <v>682815</v>
      </c>
      <c r="AL272" s="155">
        <f t="shared" si="136"/>
        <v>292185</v>
      </c>
      <c r="AM272" s="46">
        <v>3</v>
      </c>
    </row>
    <row r="273" spans="1:39" s="144" customFormat="1" x14ac:dyDescent="0.25">
      <c r="A273" s="64"/>
      <c r="B273" s="111" t="s">
        <v>19</v>
      </c>
      <c r="C273" s="101">
        <v>6.69</v>
      </c>
      <c r="D273" s="72">
        <f t="shared" si="92"/>
        <v>6.69</v>
      </c>
      <c r="E273" s="73">
        <f t="shared" si="114"/>
        <v>0</v>
      </c>
      <c r="F273" s="73">
        <f t="shared" si="120"/>
        <v>6.69</v>
      </c>
      <c r="G273" s="73">
        <f t="shared" si="115"/>
        <v>2.8143000000000002</v>
      </c>
      <c r="H273" s="101">
        <f t="shared" si="116"/>
        <v>0.45779999999999998</v>
      </c>
      <c r="I273" s="102">
        <f t="shared" si="117"/>
        <v>0.14499999999999999</v>
      </c>
      <c r="J273" s="101">
        <f t="shared" si="121"/>
        <v>3.4171</v>
      </c>
      <c r="K273" s="126">
        <f t="shared" si="122"/>
        <v>3.2729000000000004</v>
      </c>
      <c r="L273" s="102">
        <f t="shared" si="118"/>
        <v>1.28</v>
      </c>
      <c r="M273" s="74">
        <f t="shared" si="137"/>
        <v>4.5521000000000003</v>
      </c>
      <c r="N273" s="71">
        <f t="shared" si="123"/>
        <v>2.1379000000000001</v>
      </c>
      <c r="O273" s="103">
        <f>'Input Model'!B$10</f>
        <v>200</v>
      </c>
      <c r="P273" s="77">
        <f t="shared" si="119"/>
        <v>1338</v>
      </c>
      <c r="Q273" s="104">
        <f>'Input Model'!B$19</f>
        <v>0</v>
      </c>
      <c r="R273" s="77">
        <f t="shared" si="124"/>
        <v>1338</v>
      </c>
      <c r="S273" s="104">
        <f>'Input Model'!B$36</f>
        <v>562.86</v>
      </c>
      <c r="T273" s="104">
        <f>'Input Model'!B$44</f>
        <v>91.56</v>
      </c>
      <c r="U273" s="105">
        <f>'Input Model'!B$55</f>
        <v>29</v>
      </c>
      <c r="V273" s="104">
        <f t="shared" si="125"/>
        <v>683.42000000000007</v>
      </c>
      <c r="W273" s="79">
        <f t="shared" si="126"/>
        <v>654.57999999999993</v>
      </c>
      <c r="X273" s="105">
        <f>'Input Model'!B$64</f>
        <v>256</v>
      </c>
      <c r="Y273" s="77">
        <f t="shared" si="138"/>
        <v>910.42000000000007</v>
      </c>
      <c r="Z273" s="83">
        <f t="shared" si="139"/>
        <v>427.57999999999993</v>
      </c>
      <c r="AA273" s="103">
        <f>'Input Model'!B$4</f>
        <v>750</v>
      </c>
      <c r="AB273" s="320">
        <f t="shared" si="127"/>
        <v>1003500</v>
      </c>
      <c r="AC273" s="104">
        <f t="shared" si="128"/>
        <v>0</v>
      </c>
      <c r="AD273" s="81">
        <f t="shared" si="129"/>
        <v>1003500</v>
      </c>
      <c r="AE273" s="104">
        <f t="shared" si="130"/>
        <v>422145</v>
      </c>
      <c r="AF273" s="104">
        <f t="shared" si="131"/>
        <v>68670</v>
      </c>
      <c r="AG273" s="105">
        <f t="shared" si="132"/>
        <v>21750</v>
      </c>
      <c r="AH273" s="104">
        <f t="shared" si="133"/>
        <v>512565</v>
      </c>
      <c r="AI273" s="79">
        <f t="shared" si="134"/>
        <v>490935</v>
      </c>
      <c r="AJ273" s="106">
        <f t="shared" si="135"/>
        <v>192000</v>
      </c>
      <c r="AK273" s="141">
        <f t="shared" si="140"/>
        <v>682815</v>
      </c>
      <c r="AL273" s="155">
        <f t="shared" si="136"/>
        <v>320685</v>
      </c>
      <c r="AM273" s="46">
        <v>4</v>
      </c>
    </row>
    <row r="274" spans="1:39" s="144" customFormat="1" x14ac:dyDescent="0.25">
      <c r="A274" s="64"/>
      <c r="B274" s="145" t="s">
        <v>213</v>
      </c>
      <c r="C274" s="101">
        <v>6.74</v>
      </c>
      <c r="D274" s="72">
        <f t="shared" si="92"/>
        <v>6.74</v>
      </c>
      <c r="E274" s="73">
        <f t="shared" ref="E274:E281" si="141">Q274/O274</f>
        <v>0</v>
      </c>
      <c r="F274" s="73">
        <f t="shared" si="120"/>
        <v>6.74</v>
      </c>
      <c r="G274" s="73">
        <f t="shared" ref="G274:G281" si="142">S274/O274</f>
        <v>2.8143000000000002</v>
      </c>
      <c r="H274" s="101">
        <f t="shared" ref="H274:H281" si="143">T274/O274</f>
        <v>0.45779999999999998</v>
      </c>
      <c r="I274" s="102">
        <f t="shared" ref="I274:I281" si="144">U274/O274</f>
        <v>0.14499999999999999</v>
      </c>
      <c r="J274" s="101">
        <f t="shared" si="121"/>
        <v>3.4171</v>
      </c>
      <c r="K274" s="126">
        <f t="shared" si="122"/>
        <v>3.3229000000000002</v>
      </c>
      <c r="L274" s="102">
        <f t="shared" ref="L274:L281" si="145">X274/O274</f>
        <v>1.28</v>
      </c>
      <c r="M274" s="74">
        <f t="shared" si="137"/>
        <v>4.5521000000000003</v>
      </c>
      <c r="N274" s="71">
        <f t="shared" si="123"/>
        <v>2.1879</v>
      </c>
      <c r="O274" s="103">
        <f>'Input Model'!B$10</f>
        <v>200</v>
      </c>
      <c r="P274" s="77">
        <f t="shared" si="119"/>
        <v>1348</v>
      </c>
      <c r="Q274" s="104">
        <f>'Input Model'!B$19</f>
        <v>0</v>
      </c>
      <c r="R274" s="77">
        <f t="shared" si="124"/>
        <v>1348</v>
      </c>
      <c r="S274" s="104">
        <f>'Input Model'!B$36</f>
        <v>562.86</v>
      </c>
      <c r="T274" s="104">
        <f>'Input Model'!B$44</f>
        <v>91.56</v>
      </c>
      <c r="U274" s="105">
        <f>'Input Model'!B$55</f>
        <v>29</v>
      </c>
      <c r="V274" s="104">
        <f t="shared" si="125"/>
        <v>683.42000000000007</v>
      </c>
      <c r="W274" s="79">
        <f t="shared" si="126"/>
        <v>664.57999999999993</v>
      </c>
      <c r="X274" s="105">
        <f>'Input Model'!B$64</f>
        <v>256</v>
      </c>
      <c r="Y274" s="77">
        <f t="shared" si="138"/>
        <v>910.42000000000007</v>
      </c>
      <c r="Z274" s="83">
        <f t="shared" si="139"/>
        <v>437.57999999999993</v>
      </c>
      <c r="AA274" s="103">
        <f>'Input Model'!B$4</f>
        <v>750</v>
      </c>
      <c r="AB274" s="320">
        <f t="shared" si="127"/>
        <v>1011000</v>
      </c>
      <c r="AC274" s="104">
        <f t="shared" si="128"/>
        <v>0</v>
      </c>
      <c r="AD274" s="81">
        <f t="shared" si="129"/>
        <v>1011000</v>
      </c>
      <c r="AE274" s="104">
        <f t="shared" si="130"/>
        <v>422145</v>
      </c>
      <c r="AF274" s="104">
        <f t="shared" si="131"/>
        <v>68670</v>
      </c>
      <c r="AG274" s="105">
        <f t="shared" si="132"/>
        <v>21750</v>
      </c>
      <c r="AH274" s="104">
        <f t="shared" si="133"/>
        <v>512565</v>
      </c>
      <c r="AI274" s="79">
        <f t="shared" si="134"/>
        <v>498435</v>
      </c>
      <c r="AJ274" s="106">
        <f t="shared" si="135"/>
        <v>192000</v>
      </c>
      <c r="AK274" s="141">
        <f t="shared" si="140"/>
        <v>682815</v>
      </c>
      <c r="AL274" s="155">
        <f t="shared" si="136"/>
        <v>328185</v>
      </c>
      <c r="AM274" s="46">
        <v>5</v>
      </c>
    </row>
    <row r="275" spans="1:39" s="144" customFormat="1" x14ac:dyDescent="0.25">
      <c r="A275" s="64"/>
      <c r="B275" s="111" t="s">
        <v>20</v>
      </c>
      <c r="C275" s="101">
        <v>6.83</v>
      </c>
      <c r="D275" s="72">
        <f t="shared" si="92"/>
        <v>6.83</v>
      </c>
      <c r="E275" s="73">
        <f t="shared" si="141"/>
        <v>0</v>
      </c>
      <c r="F275" s="73">
        <f t="shared" si="120"/>
        <v>6.83</v>
      </c>
      <c r="G275" s="73">
        <f t="shared" si="142"/>
        <v>2.8143000000000002</v>
      </c>
      <c r="H275" s="101">
        <f t="shared" si="143"/>
        <v>0.45779999999999998</v>
      </c>
      <c r="I275" s="102">
        <f t="shared" si="144"/>
        <v>0.14499999999999999</v>
      </c>
      <c r="J275" s="101">
        <f t="shared" si="121"/>
        <v>3.4171</v>
      </c>
      <c r="K275" s="126">
        <f t="shared" si="122"/>
        <v>3.4129</v>
      </c>
      <c r="L275" s="102">
        <f t="shared" si="145"/>
        <v>1.28</v>
      </c>
      <c r="M275" s="74">
        <f t="shared" si="137"/>
        <v>4.5521000000000003</v>
      </c>
      <c r="N275" s="71">
        <f t="shared" si="123"/>
        <v>2.2778999999999998</v>
      </c>
      <c r="O275" s="103">
        <f>'Input Model'!B$10</f>
        <v>200</v>
      </c>
      <c r="P275" s="77">
        <f t="shared" si="119"/>
        <v>1366</v>
      </c>
      <c r="Q275" s="104">
        <f>'Input Model'!B$19</f>
        <v>0</v>
      </c>
      <c r="R275" s="77">
        <f t="shared" si="124"/>
        <v>1366</v>
      </c>
      <c r="S275" s="104">
        <f>'Input Model'!B$36</f>
        <v>562.86</v>
      </c>
      <c r="T275" s="104">
        <f>'Input Model'!B$44</f>
        <v>91.56</v>
      </c>
      <c r="U275" s="105">
        <f>'Input Model'!B$55</f>
        <v>29</v>
      </c>
      <c r="V275" s="104">
        <f t="shared" si="125"/>
        <v>683.42000000000007</v>
      </c>
      <c r="W275" s="79">
        <f t="shared" si="126"/>
        <v>682.57999999999993</v>
      </c>
      <c r="X275" s="105">
        <f>'Input Model'!B$64</f>
        <v>256</v>
      </c>
      <c r="Y275" s="77">
        <f t="shared" si="138"/>
        <v>910.42000000000007</v>
      </c>
      <c r="Z275" s="83">
        <f t="shared" si="139"/>
        <v>455.57999999999993</v>
      </c>
      <c r="AA275" s="103">
        <f>'Input Model'!B$4</f>
        <v>750</v>
      </c>
      <c r="AB275" s="320">
        <f t="shared" si="127"/>
        <v>1024500</v>
      </c>
      <c r="AC275" s="104">
        <f t="shared" si="128"/>
        <v>0</v>
      </c>
      <c r="AD275" s="81">
        <f t="shared" si="129"/>
        <v>1024500</v>
      </c>
      <c r="AE275" s="104">
        <f t="shared" si="130"/>
        <v>422145</v>
      </c>
      <c r="AF275" s="104">
        <f t="shared" si="131"/>
        <v>68670</v>
      </c>
      <c r="AG275" s="105">
        <f t="shared" si="132"/>
        <v>21750</v>
      </c>
      <c r="AH275" s="104">
        <f t="shared" si="133"/>
        <v>512565</v>
      </c>
      <c r="AI275" s="79">
        <f t="shared" si="134"/>
        <v>511935</v>
      </c>
      <c r="AJ275" s="106">
        <f t="shared" si="135"/>
        <v>192000</v>
      </c>
      <c r="AK275" s="141">
        <f t="shared" si="140"/>
        <v>682815</v>
      </c>
      <c r="AL275" s="155">
        <f t="shared" si="136"/>
        <v>341685</v>
      </c>
      <c r="AM275" s="46">
        <v>6</v>
      </c>
    </row>
    <row r="276" spans="1:39" s="144" customFormat="1" x14ac:dyDescent="0.25">
      <c r="A276" s="64"/>
      <c r="B276" s="111" t="s">
        <v>11</v>
      </c>
      <c r="C276" s="101">
        <v>6.7</v>
      </c>
      <c r="D276" s="72">
        <f t="shared" si="92"/>
        <v>6.7</v>
      </c>
      <c r="E276" s="73">
        <f t="shared" si="141"/>
        <v>0</v>
      </c>
      <c r="F276" s="73">
        <f t="shared" si="120"/>
        <v>6.7</v>
      </c>
      <c r="G276" s="73">
        <f t="shared" si="142"/>
        <v>2.8143000000000002</v>
      </c>
      <c r="H276" s="101">
        <f t="shared" si="143"/>
        <v>0.45779999999999998</v>
      </c>
      <c r="I276" s="102">
        <f t="shared" si="144"/>
        <v>0.14499999999999999</v>
      </c>
      <c r="J276" s="101">
        <f t="shared" si="121"/>
        <v>3.4171</v>
      </c>
      <c r="K276" s="126">
        <f t="shared" si="122"/>
        <v>3.2829000000000002</v>
      </c>
      <c r="L276" s="102">
        <f t="shared" si="145"/>
        <v>1.28</v>
      </c>
      <c r="M276" s="74">
        <f t="shared" si="137"/>
        <v>4.5521000000000003</v>
      </c>
      <c r="N276" s="71">
        <f t="shared" si="123"/>
        <v>2.1478999999999999</v>
      </c>
      <c r="O276" s="103">
        <f>'Input Model'!B$10</f>
        <v>200</v>
      </c>
      <c r="P276" s="77">
        <f t="shared" si="119"/>
        <v>1340</v>
      </c>
      <c r="Q276" s="104">
        <f>'Input Model'!B$19</f>
        <v>0</v>
      </c>
      <c r="R276" s="77">
        <f t="shared" si="124"/>
        <v>1340</v>
      </c>
      <c r="S276" s="104">
        <f>'Input Model'!B$36</f>
        <v>562.86</v>
      </c>
      <c r="T276" s="104">
        <f>'Input Model'!B$44</f>
        <v>91.56</v>
      </c>
      <c r="U276" s="105">
        <f>'Input Model'!B$55</f>
        <v>29</v>
      </c>
      <c r="V276" s="104">
        <f t="shared" si="125"/>
        <v>683.42000000000007</v>
      </c>
      <c r="W276" s="79">
        <f t="shared" si="126"/>
        <v>656.57999999999993</v>
      </c>
      <c r="X276" s="105">
        <f>'Input Model'!B$64</f>
        <v>256</v>
      </c>
      <c r="Y276" s="77">
        <f t="shared" si="138"/>
        <v>910.42000000000007</v>
      </c>
      <c r="Z276" s="83">
        <f t="shared" si="139"/>
        <v>429.57999999999993</v>
      </c>
      <c r="AA276" s="103">
        <f>'Input Model'!B$4</f>
        <v>750</v>
      </c>
      <c r="AB276" s="320">
        <f t="shared" si="127"/>
        <v>1005000</v>
      </c>
      <c r="AC276" s="104">
        <f t="shared" si="128"/>
        <v>0</v>
      </c>
      <c r="AD276" s="81">
        <f t="shared" si="129"/>
        <v>1005000</v>
      </c>
      <c r="AE276" s="104">
        <f t="shared" si="130"/>
        <v>422145</v>
      </c>
      <c r="AF276" s="104">
        <f t="shared" si="131"/>
        <v>68670</v>
      </c>
      <c r="AG276" s="105">
        <f t="shared" si="132"/>
        <v>21750</v>
      </c>
      <c r="AH276" s="104">
        <f t="shared" si="133"/>
        <v>512565</v>
      </c>
      <c r="AI276" s="79">
        <f t="shared" si="134"/>
        <v>492435</v>
      </c>
      <c r="AJ276" s="106">
        <f t="shared" si="135"/>
        <v>192000</v>
      </c>
      <c r="AK276" s="141">
        <f t="shared" si="140"/>
        <v>682815</v>
      </c>
      <c r="AL276" s="155">
        <f t="shared" si="136"/>
        <v>322185</v>
      </c>
      <c r="AM276" s="46">
        <v>7</v>
      </c>
    </row>
    <row r="277" spans="1:39" s="144" customFormat="1" x14ac:dyDescent="0.25">
      <c r="A277" s="64"/>
      <c r="B277" s="111" t="s">
        <v>12</v>
      </c>
      <c r="C277" s="101"/>
      <c r="D277" s="72"/>
      <c r="E277" s="73">
        <f t="shared" si="141"/>
        <v>0</v>
      </c>
      <c r="F277" s="73"/>
      <c r="G277" s="73">
        <f t="shared" si="142"/>
        <v>2.8143000000000002</v>
      </c>
      <c r="H277" s="101">
        <f t="shared" si="143"/>
        <v>0.45779999999999998</v>
      </c>
      <c r="I277" s="102">
        <f t="shared" si="144"/>
        <v>0.14499999999999999</v>
      </c>
      <c r="J277" s="101">
        <f t="shared" si="121"/>
        <v>3.4171</v>
      </c>
      <c r="K277" s="126"/>
      <c r="L277" s="102">
        <f t="shared" si="145"/>
        <v>1.28</v>
      </c>
      <c r="M277" s="74">
        <f t="shared" si="137"/>
        <v>4.5521000000000003</v>
      </c>
      <c r="N277" s="71"/>
      <c r="O277" s="103">
        <f>'Input Model'!B$10</f>
        <v>200</v>
      </c>
      <c r="P277" s="77"/>
      <c r="Q277" s="104">
        <f>'Input Model'!B$19</f>
        <v>0</v>
      </c>
      <c r="R277" s="77"/>
      <c r="S277" s="104">
        <f>'Input Model'!B$36</f>
        <v>562.86</v>
      </c>
      <c r="T277" s="104">
        <f>'Input Model'!B$44</f>
        <v>91.56</v>
      </c>
      <c r="U277" s="105">
        <f>'Input Model'!B$55</f>
        <v>29</v>
      </c>
      <c r="V277" s="104">
        <f t="shared" si="125"/>
        <v>683.42000000000007</v>
      </c>
      <c r="W277" s="79"/>
      <c r="X277" s="105">
        <f>'Input Model'!B$64</f>
        <v>256</v>
      </c>
      <c r="Y277" s="77">
        <f t="shared" si="138"/>
        <v>910.42000000000007</v>
      </c>
      <c r="Z277" s="83"/>
      <c r="AA277" s="103">
        <f>'Input Model'!B$4</f>
        <v>750</v>
      </c>
      <c r="AB277" s="320"/>
      <c r="AC277" s="104">
        <f t="shared" si="128"/>
        <v>0</v>
      </c>
      <c r="AD277" s="81"/>
      <c r="AE277" s="104">
        <f t="shared" si="130"/>
        <v>422145</v>
      </c>
      <c r="AF277" s="104">
        <f t="shared" si="131"/>
        <v>68670</v>
      </c>
      <c r="AG277" s="105">
        <f t="shared" si="132"/>
        <v>21750</v>
      </c>
      <c r="AH277" s="104">
        <f t="shared" si="133"/>
        <v>512565</v>
      </c>
      <c r="AI277" s="79"/>
      <c r="AJ277" s="106">
        <f t="shared" si="135"/>
        <v>192000</v>
      </c>
      <c r="AK277" s="141">
        <f t="shared" si="140"/>
        <v>682815</v>
      </c>
      <c r="AL277" s="155"/>
      <c r="AM277" s="46">
        <v>8</v>
      </c>
    </row>
    <row r="278" spans="1:39" s="144" customFormat="1" x14ac:dyDescent="0.25">
      <c r="A278" s="64"/>
      <c r="B278" s="111" t="s">
        <v>13</v>
      </c>
      <c r="C278" s="101"/>
      <c r="D278" s="72"/>
      <c r="E278" s="73">
        <f t="shared" si="141"/>
        <v>0</v>
      </c>
      <c r="F278" s="73"/>
      <c r="G278" s="73">
        <f t="shared" si="142"/>
        <v>2.8143000000000002</v>
      </c>
      <c r="H278" s="101">
        <f t="shared" si="143"/>
        <v>0.45779999999999998</v>
      </c>
      <c r="I278" s="102">
        <f t="shared" si="144"/>
        <v>0.14499999999999999</v>
      </c>
      <c r="J278" s="101">
        <f t="shared" si="121"/>
        <v>3.4171</v>
      </c>
      <c r="K278" s="126"/>
      <c r="L278" s="102">
        <f t="shared" si="145"/>
        <v>1.28</v>
      </c>
      <c r="M278" s="74">
        <f t="shared" si="137"/>
        <v>4.5521000000000003</v>
      </c>
      <c r="N278" s="71"/>
      <c r="O278" s="103">
        <f>'Input Model'!B$10</f>
        <v>200</v>
      </c>
      <c r="P278" s="77"/>
      <c r="Q278" s="104">
        <f>'Input Model'!B$19</f>
        <v>0</v>
      </c>
      <c r="R278" s="77"/>
      <c r="S278" s="104">
        <f>'Input Model'!B$36</f>
        <v>562.86</v>
      </c>
      <c r="T278" s="104">
        <f>'Input Model'!B$44</f>
        <v>91.56</v>
      </c>
      <c r="U278" s="105">
        <f>'Input Model'!B$55</f>
        <v>29</v>
      </c>
      <c r="V278" s="104">
        <f t="shared" si="125"/>
        <v>683.42000000000007</v>
      </c>
      <c r="W278" s="79"/>
      <c r="X278" s="105">
        <f>'Input Model'!B$64</f>
        <v>256</v>
      </c>
      <c r="Y278" s="77">
        <f t="shared" si="138"/>
        <v>910.42000000000007</v>
      </c>
      <c r="Z278" s="83"/>
      <c r="AA278" s="103">
        <f>'Input Model'!B$4</f>
        <v>750</v>
      </c>
      <c r="AB278" s="320"/>
      <c r="AC278" s="104">
        <f t="shared" si="128"/>
        <v>0</v>
      </c>
      <c r="AD278" s="81"/>
      <c r="AE278" s="104">
        <f t="shared" si="130"/>
        <v>422145</v>
      </c>
      <c r="AF278" s="104">
        <f t="shared" si="131"/>
        <v>68670</v>
      </c>
      <c r="AG278" s="105">
        <f t="shared" si="132"/>
        <v>21750</v>
      </c>
      <c r="AH278" s="104">
        <f t="shared" si="133"/>
        <v>512565</v>
      </c>
      <c r="AI278" s="79"/>
      <c r="AJ278" s="106">
        <f t="shared" si="135"/>
        <v>192000</v>
      </c>
      <c r="AK278" s="141">
        <f t="shared" si="140"/>
        <v>682815</v>
      </c>
      <c r="AL278" s="155"/>
      <c r="AM278" s="46">
        <v>9</v>
      </c>
    </row>
    <row r="279" spans="1:39" s="144" customFormat="1" x14ac:dyDescent="0.25">
      <c r="A279" s="64"/>
      <c r="B279" s="111" t="s">
        <v>14</v>
      </c>
      <c r="C279" s="101"/>
      <c r="D279" s="72"/>
      <c r="E279" s="73">
        <f t="shared" si="141"/>
        <v>0</v>
      </c>
      <c r="F279" s="73"/>
      <c r="G279" s="73">
        <f t="shared" si="142"/>
        <v>2.8143000000000002</v>
      </c>
      <c r="H279" s="101">
        <f t="shared" si="143"/>
        <v>0.45779999999999998</v>
      </c>
      <c r="I279" s="102">
        <f t="shared" si="144"/>
        <v>0.14499999999999999</v>
      </c>
      <c r="J279" s="101">
        <f t="shared" si="121"/>
        <v>3.4171</v>
      </c>
      <c r="K279" s="126"/>
      <c r="L279" s="102">
        <f t="shared" si="145"/>
        <v>1.28</v>
      </c>
      <c r="M279" s="74">
        <f t="shared" si="137"/>
        <v>4.5521000000000003</v>
      </c>
      <c r="N279" s="71"/>
      <c r="O279" s="103">
        <f>'Input Model'!B$10</f>
        <v>200</v>
      </c>
      <c r="P279" s="77"/>
      <c r="Q279" s="104">
        <f>'Input Model'!B$19</f>
        <v>0</v>
      </c>
      <c r="R279" s="77"/>
      <c r="S279" s="104">
        <f>'Input Model'!B$36</f>
        <v>562.86</v>
      </c>
      <c r="T279" s="104">
        <f>'Input Model'!B$44</f>
        <v>91.56</v>
      </c>
      <c r="U279" s="105">
        <f>'Input Model'!B$55</f>
        <v>29</v>
      </c>
      <c r="V279" s="104">
        <f t="shared" si="125"/>
        <v>683.42000000000007</v>
      </c>
      <c r="W279" s="79"/>
      <c r="X279" s="105">
        <f>'Input Model'!B$64</f>
        <v>256</v>
      </c>
      <c r="Y279" s="77">
        <f t="shared" si="138"/>
        <v>910.42000000000007</v>
      </c>
      <c r="Z279" s="83"/>
      <c r="AA279" s="103">
        <f>'Input Model'!B$4</f>
        <v>750</v>
      </c>
      <c r="AB279" s="320"/>
      <c r="AC279" s="104">
        <f t="shared" si="128"/>
        <v>0</v>
      </c>
      <c r="AD279" s="81"/>
      <c r="AE279" s="104">
        <f t="shared" si="130"/>
        <v>422145</v>
      </c>
      <c r="AF279" s="104">
        <f t="shared" si="131"/>
        <v>68670</v>
      </c>
      <c r="AG279" s="105">
        <f t="shared" si="132"/>
        <v>21750</v>
      </c>
      <c r="AH279" s="104">
        <f t="shared" si="133"/>
        <v>512565</v>
      </c>
      <c r="AI279" s="79"/>
      <c r="AJ279" s="106">
        <f t="shared" si="135"/>
        <v>192000</v>
      </c>
      <c r="AK279" s="141">
        <f t="shared" si="140"/>
        <v>682815</v>
      </c>
      <c r="AL279" s="155"/>
      <c r="AM279" s="46">
        <v>10</v>
      </c>
    </row>
    <row r="280" spans="1:39" s="144" customFormat="1" x14ac:dyDescent="0.25">
      <c r="A280" s="64"/>
      <c r="B280" s="111" t="s">
        <v>15</v>
      </c>
      <c r="C280" s="101"/>
      <c r="D280" s="72"/>
      <c r="E280" s="73">
        <f t="shared" si="141"/>
        <v>0</v>
      </c>
      <c r="F280" s="73"/>
      <c r="G280" s="73">
        <f t="shared" si="142"/>
        <v>2.8143000000000002</v>
      </c>
      <c r="H280" s="101">
        <f t="shared" si="143"/>
        <v>0.45779999999999998</v>
      </c>
      <c r="I280" s="102">
        <f t="shared" si="144"/>
        <v>0.14499999999999999</v>
      </c>
      <c r="J280" s="101">
        <f t="shared" si="121"/>
        <v>3.4171</v>
      </c>
      <c r="K280" s="126"/>
      <c r="L280" s="102">
        <f t="shared" si="145"/>
        <v>1.28</v>
      </c>
      <c r="M280" s="74">
        <f t="shared" si="137"/>
        <v>4.5521000000000003</v>
      </c>
      <c r="N280" s="71"/>
      <c r="O280" s="103">
        <f>'Input Model'!B$10</f>
        <v>200</v>
      </c>
      <c r="P280" s="77"/>
      <c r="Q280" s="104">
        <f>'Input Model'!B$19</f>
        <v>0</v>
      </c>
      <c r="R280" s="77"/>
      <c r="S280" s="104">
        <f>'Input Model'!B$36</f>
        <v>562.86</v>
      </c>
      <c r="T280" s="104">
        <f>'Input Model'!B$44</f>
        <v>91.56</v>
      </c>
      <c r="U280" s="105">
        <f>'Input Model'!B$55</f>
        <v>29</v>
      </c>
      <c r="V280" s="104">
        <f t="shared" si="125"/>
        <v>683.42000000000007</v>
      </c>
      <c r="W280" s="79"/>
      <c r="X280" s="105">
        <f>'Input Model'!B$64</f>
        <v>256</v>
      </c>
      <c r="Y280" s="77">
        <f t="shared" si="138"/>
        <v>910.42000000000007</v>
      </c>
      <c r="Z280" s="83"/>
      <c r="AA280" s="103">
        <f>'Input Model'!B$4</f>
        <v>750</v>
      </c>
      <c r="AB280" s="320"/>
      <c r="AC280" s="104">
        <f t="shared" si="128"/>
        <v>0</v>
      </c>
      <c r="AD280" s="81"/>
      <c r="AE280" s="104">
        <f t="shared" si="130"/>
        <v>422145</v>
      </c>
      <c r="AF280" s="104">
        <f t="shared" si="131"/>
        <v>68670</v>
      </c>
      <c r="AG280" s="105">
        <f t="shared" si="132"/>
        <v>21750</v>
      </c>
      <c r="AH280" s="104">
        <f t="shared" si="133"/>
        <v>512565</v>
      </c>
      <c r="AI280" s="79"/>
      <c r="AJ280" s="106">
        <f t="shared" si="135"/>
        <v>192000</v>
      </c>
      <c r="AK280" s="141">
        <f t="shared" si="140"/>
        <v>682815</v>
      </c>
      <c r="AL280" s="155"/>
      <c r="AM280" s="46">
        <v>11</v>
      </c>
    </row>
    <row r="281" spans="1:39" s="144" customFormat="1" ht="13.8" thickBot="1" x14ac:dyDescent="0.3">
      <c r="A281" s="192"/>
      <c r="B281" s="145" t="s">
        <v>214</v>
      </c>
      <c r="C281" s="101"/>
      <c r="D281" s="193"/>
      <c r="E281" s="73">
        <f t="shared" si="141"/>
        <v>0</v>
      </c>
      <c r="F281" s="73"/>
      <c r="G281" s="73">
        <f t="shared" si="142"/>
        <v>2.8143000000000002</v>
      </c>
      <c r="H281" s="125">
        <f t="shared" si="143"/>
        <v>0.45779999999999998</v>
      </c>
      <c r="I281" s="101">
        <f t="shared" si="144"/>
        <v>0.14499999999999999</v>
      </c>
      <c r="J281" s="101">
        <f t="shared" si="121"/>
        <v>3.4171</v>
      </c>
      <c r="K281" s="126"/>
      <c r="L281" s="101">
        <f t="shared" si="145"/>
        <v>1.28</v>
      </c>
      <c r="M281" s="74">
        <f t="shared" si="137"/>
        <v>4.5521000000000003</v>
      </c>
      <c r="N281" s="71"/>
      <c r="O281" s="154">
        <f>'Input Model'!B$10</f>
        <v>200</v>
      </c>
      <c r="P281" s="77"/>
      <c r="Q281" s="104">
        <f>'Input Model'!B$19</f>
        <v>0</v>
      </c>
      <c r="R281" s="77"/>
      <c r="S281" s="104">
        <f>'Input Model'!B$36</f>
        <v>562.86</v>
      </c>
      <c r="T281" s="195">
        <f>'Input Model'!B$44</f>
        <v>91.56</v>
      </c>
      <c r="U281" s="105">
        <f>'Input Model'!B$55</f>
        <v>29</v>
      </c>
      <c r="V281" s="104">
        <f t="shared" si="125"/>
        <v>683.42000000000007</v>
      </c>
      <c r="W281" s="79"/>
      <c r="X281" s="105">
        <f>'Input Model'!B$64</f>
        <v>256</v>
      </c>
      <c r="Y281" s="77">
        <f t="shared" si="138"/>
        <v>910.42000000000007</v>
      </c>
      <c r="Z281" s="83"/>
      <c r="AA281" s="154">
        <f>'Input Model'!B$4</f>
        <v>750</v>
      </c>
      <c r="AB281" s="322"/>
      <c r="AC281" s="323">
        <f t="shared" si="128"/>
        <v>0</v>
      </c>
      <c r="AD281" s="324"/>
      <c r="AE281" s="323">
        <f t="shared" si="130"/>
        <v>422145</v>
      </c>
      <c r="AF281" s="323">
        <f t="shared" si="131"/>
        <v>68670</v>
      </c>
      <c r="AG281" s="325">
        <f t="shared" si="132"/>
        <v>21750</v>
      </c>
      <c r="AH281" s="323">
        <f t="shared" si="133"/>
        <v>512565</v>
      </c>
      <c r="AI281" s="326"/>
      <c r="AJ281" s="327">
        <f t="shared" si="135"/>
        <v>192000</v>
      </c>
      <c r="AK281" s="141">
        <f t="shared" si="140"/>
        <v>682815</v>
      </c>
      <c r="AL281" s="328"/>
      <c r="AM281" s="46">
        <v>12</v>
      </c>
    </row>
    <row r="282" spans="1:39" s="144" customFormat="1" x14ac:dyDescent="0.25">
      <c r="A282" s="196"/>
      <c r="B282" s="197"/>
      <c r="C282" s="198"/>
      <c r="D282" s="199"/>
      <c r="E282" s="199"/>
      <c r="F282" s="200"/>
      <c r="G282" s="199"/>
      <c r="H282" s="201"/>
      <c r="I282" s="201"/>
      <c r="J282" s="201"/>
      <c r="K282" s="202"/>
      <c r="L282" s="202"/>
      <c r="M282" s="201"/>
      <c r="N282" s="202"/>
      <c r="O282" s="203"/>
      <c r="P282" s="203"/>
      <c r="Q282" s="204"/>
      <c r="R282" s="204"/>
      <c r="S282" s="204"/>
      <c r="T282" s="204"/>
      <c r="U282" s="204"/>
      <c r="V282" s="204"/>
      <c r="W282" s="203"/>
      <c r="X282" s="204"/>
      <c r="Y282" s="204"/>
      <c r="Z282" s="205"/>
      <c r="AA282" s="206"/>
      <c r="AB282" s="203"/>
      <c r="AC282" s="205"/>
      <c r="AD282" s="205"/>
      <c r="AE282" s="205"/>
      <c r="AF282" s="205"/>
      <c r="AG282" s="205"/>
      <c r="AH282" s="205"/>
      <c r="AI282" s="201"/>
      <c r="AJ282" s="207"/>
      <c r="AK282" s="208"/>
      <c r="AL282" s="207"/>
      <c r="AM282" s="46"/>
    </row>
    <row r="283" spans="1:39" s="144" customFormat="1" x14ac:dyDescent="0.25">
      <c r="A283" s="52"/>
      <c r="B283" s="194"/>
      <c r="C283" s="53"/>
      <c r="D283" s="54"/>
      <c r="E283" s="54"/>
      <c r="F283" s="55"/>
      <c r="G283" s="54"/>
      <c r="H283" s="56"/>
      <c r="I283" s="56"/>
      <c r="J283" s="56"/>
      <c r="K283" s="57"/>
      <c r="L283" s="57"/>
      <c r="M283" s="56"/>
      <c r="N283" s="57"/>
      <c r="O283" s="58"/>
      <c r="P283" s="58"/>
      <c r="Q283" s="59"/>
      <c r="R283" s="59"/>
      <c r="S283" s="59"/>
      <c r="T283" s="59"/>
      <c r="U283" s="59"/>
      <c r="V283" s="59"/>
      <c r="W283" s="58"/>
      <c r="X283" s="59"/>
      <c r="Y283" s="59"/>
      <c r="Z283" s="60"/>
      <c r="AA283" s="61"/>
      <c r="AB283" s="58"/>
      <c r="AC283" s="60"/>
      <c r="AD283" s="60"/>
      <c r="AE283" s="60"/>
      <c r="AF283" s="60"/>
      <c r="AG283" s="60"/>
      <c r="AH283" s="60"/>
      <c r="AI283" s="56"/>
      <c r="AJ283" s="62"/>
      <c r="AK283" s="63"/>
      <c r="AL283" s="62"/>
      <c r="AM283" s="46"/>
    </row>
    <row r="284" spans="1:39" x14ac:dyDescent="0.25">
      <c r="A284" s="52"/>
      <c r="B284" s="117" t="s">
        <v>4</v>
      </c>
      <c r="C284" s="53"/>
      <c r="D284" s="54"/>
      <c r="E284" s="54"/>
      <c r="F284" s="55"/>
      <c r="G284" s="54"/>
      <c r="H284" s="56"/>
      <c r="I284" s="56"/>
      <c r="J284" s="56"/>
      <c r="K284" s="57"/>
      <c r="L284" s="57"/>
      <c r="M284" s="56"/>
      <c r="N284" s="57"/>
      <c r="O284" s="58"/>
      <c r="P284" s="58"/>
      <c r="Q284" s="59"/>
      <c r="R284" s="59"/>
      <c r="S284" s="59"/>
      <c r="T284" s="59"/>
      <c r="U284" s="59"/>
      <c r="V284" s="59"/>
      <c r="W284" s="58"/>
      <c r="X284" s="59"/>
      <c r="Y284" s="59"/>
      <c r="Z284" s="60"/>
      <c r="AA284" s="61"/>
      <c r="AB284" s="58"/>
      <c r="AC284" s="60"/>
      <c r="AD284" s="60"/>
      <c r="AE284" s="60"/>
      <c r="AF284" s="60"/>
      <c r="AG284" s="60"/>
      <c r="AH284" s="60"/>
      <c r="AI284" s="56"/>
      <c r="AJ284" s="62"/>
      <c r="AK284" s="63"/>
      <c r="AL284" s="62"/>
    </row>
    <row r="285" spans="1:39" x14ac:dyDescent="0.25">
      <c r="A285" s="52"/>
      <c r="B285" s="117" t="s">
        <v>4</v>
      </c>
      <c r="C285" s="53"/>
      <c r="D285" s="54"/>
      <c r="E285" s="54"/>
      <c r="F285" s="55"/>
      <c r="G285" s="54"/>
      <c r="H285" s="56"/>
      <c r="I285" s="56"/>
      <c r="J285" s="56"/>
      <c r="K285" s="57"/>
      <c r="L285" s="57"/>
      <c r="M285" s="56"/>
      <c r="N285" s="57"/>
      <c r="O285" s="58"/>
      <c r="P285" s="58"/>
      <c r="Q285" s="59"/>
      <c r="R285" s="59"/>
      <c r="S285" s="59"/>
      <c r="T285" s="59"/>
      <c r="U285" s="59"/>
      <c r="V285" s="59"/>
      <c r="W285" s="58"/>
      <c r="X285" s="59"/>
      <c r="Y285" s="59"/>
      <c r="Z285" s="60"/>
      <c r="AA285" s="61"/>
      <c r="AB285" s="58"/>
      <c r="AC285" s="60"/>
      <c r="AD285" s="60"/>
      <c r="AE285" s="60"/>
      <c r="AF285" s="60"/>
      <c r="AG285" s="60"/>
      <c r="AH285" s="60"/>
      <c r="AI285" s="56"/>
      <c r="AJ285" s="62"/>
      <c r="AK285" s="63"/>
      <c r="AL285" s="62"/>
    </row>
    <row r="286" spans="1:39" x14ac:dyDescent="0.25">
      <c r="B286" s="66" t="s">
        <v>77</v>
      </c>
      <c r="C286" s="187">
        <v>45049</v>
      </c>
    </row>
    <row r="287" spans="1:39" x14ac:dyDescent="0.25">
      <c r="B287" s="69" t="s">
        <v>78</v>
      </c>
      <c r="C287" s="70">
        <v>45092</v>
      </c>
    </row>
  </sheetData>
  <sheetProtection sheet="1" objects="1" scenarios="1"/>
  <phoneticPr fontId="11" type="noConversion"/>
  <pageMargins left="0.75" right="0.75" top="1" bottom="1" header="0.5" footer="0.5"/>
  <pageSetup scale="58" fitToHeight="2" orientation="portrait" r:id="rId1"/>
  <headerFooter alignWithMargins="0">
    <oddFooter>&amp;LAgDM A1-85, Corn Production Profitability&amp;R&amp;P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9</vt:i4>
      </vt:variant>
    </vt:vector>
  </HeadingPairs>
  <TitlesOfParts>
    <vt:vector size="14" baseType="lpstr">
      <vt:lpstr>Introduction</vt:lpstr>
      <vt:lpstr>Input Model</vt:lpstr>
      <vt:lpstr>Production Costs</vt:lpstr>
      <vt:lpstr>Unit Cost of Inputs</vt:lpstr>
      <vt:lpstr>Monthly Profitability</vt:lpstr>
      <vt:lpstr>Yield</vt:lpstr>
      <vt:lpstr>Income</vt:lpstr>
      <vt:lpstr>Input Price Index</vt:lpstr>
      <vt:lpstr>Cost per Bushel</vt:lpstr>
      <vt:lpstr>Cost per Acre</vt:lpstr>
      <vt:lpstr>Landowner Returns per Bushel</vt:lpstr>
      <vt:lpstr>Tenant Returns per Bushel</vt:lpstr>
      <vt:lpstr>Landowner Returns per Acre</vt:lpstr>
      <vt:lpstr>Tenant Returns per Acre</vt:lpstr>
    </vt:vector>
  </TitlesOfParts>
  <Company>Iowa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Iowa State University</dc:creator>
  <cp:lastModifiedBy>Johanns, Ann M [EXTAG]</cp:lastModifiedBy>
  <cp:lastPrinted>2018-03-14T19:11:05Z</cp:lastPrinted>
  <dcterms:created xsi:type="dcterms:W3CDTF">2007-05-16T15:07:59Z</dcterms:created>
  <dcterms:modified xsi:type="dcterms:W3CDTF">2023-05-03T19:52:28Z</dcterms:modified>
</cp:coreProperties>
</file>