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drawings/drawing11.xml" ContentType="application/vnd.openxmlformats-officedocument.drawingml.chartshapes+xml"/>
  <Override PartName="/xl/charts/chart13.xml" ContentType="application/vnd.openxmlformats-officedocument.drawingml.chart+xml"/>
  <Override PartName="/xl/drawings/drawing12.xml" ContentType="application/vnd.openxmlformats-officedocument.drawing+xml"/>
  <Override PartName="/xl/charts/chart14.xml" ContentType="application/vnd.openxmlformats-officedocument.drawingml.chart+xml"/>
  <Override PartName="/xl/drawings/drawing13.xml" ContentType="application/vnd.openxmlformats-officedocument.drawing+xml"/>
  <Override PartName="/xl/charts/chart15.xml" ContentType="application/vnd.openxmlformats-officedocument.drawingml.chart+xml"/>
  <Override PartName="/xl/drawings/drawing14.xml" ContentType="application/vnd.openxmlformats-officedocument.drawing+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mc:AlternateContent xmlns:mc="http://schemas.openxmlformats.org/markup-compatibility/2006">
    <mc:Choice Requires="x15">
      <x15ac:absPath xmlns:x15ac="http://schemas.microsoft.com/office/spreadsheetml/2010/11/ac" url="C:\Users\aholste\Box\AgDM-AgMRC Spreadsheets\"/>
    </mc:Choice>
  </mc:AlternateContent>
  <xr:revisionPtr revIDLastSave="0" documentId="13_ncr:1_{7CE9F959-62F6-43FE-9246-9AD0FFF4F505}" xr6:coauthVersionLast="47" xr6:coauthVersionMax="47" xr10:uidLastSave="{00000000-0000-0000-0000-000000000000}"/>
  <bookViews>
    <workbookView xWindow="-108" yWindow="-108" windowWidth="23256" windowHeight="12576" tabRatio="837" xr2:uid="{00000000-000D-0000-FFFF-FFFF00000000}"/>
  </bookViews>
  <sheets>
    <sheet name="Introduction" sheetId="73" r:id="rId1"/>
    <sheet name="Input Model" sheetId="46" r:id="rId2"/>
    <sheet name="Production Costs" sheetId="70" r:id="rId3"/>
    <sheet name="Unit Cost of Inputs" sheetId="72" r:id="rId4"/>
    <sheet name="Monthly Profitability" sheetId="26" r:id="rId5"/>
    <sheet name="Yield" sheetId="80" r:id="rId6"/>
    <sheet name="Income" sheetId="68" r:id="rId7"/>
    <sheet name="Input Price Index" sheetId="81" r:id="rId8"/>
    <sheet name="Cost per Bushel" sheetId="66" r:id="rId9"/>
    <sheet name="Cost per Acre" sheetId="69" r:id="rId10"/>
    <sheet name="Landowner Returns per Bushel" sheetId="71" r:id="rId11"/>
    <sheet name="Tenant Returns per Bushel" sheetId="84" r:id="rId12"/>
    <sheet name="Landowner Returns per Acre" sheetId="83" r:id="rId13"/>
    <sheet name="Tenant Returns per Acre" sheetId="82" r:id="rId14"/>
  </sheets>
  <definedNames>
    <definedName name="_xlnm.Print_Area" localSheetId="0">Introduction!$A$1:$B$61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76" i="26" l="1"/>
  <c r="AI276" i="26"/>
  <c r="Z276" i="26"/>
  <c r="W276" i="26"/>
  <c r="R276" i="26"/>
  <c r="N276" i="26"/>
  <c r="K276" i="26"/>
  <c r="F276" i="26"/>
  <c r="C41" i="46" l="1"/>
  <c r="D6" i="26" l="1"/>
  <c r="O6" i="26"/>
  <c r="P6" i="26" s="1"/>
  <c r="AA6" i="26"/>
  <c r="AB6" i="26" l="1"/>
  <c r="C6" i="70" l="1"/>
  <c r="D6" i="70"/>
  <c r="E6" i="70"/>
  <c r="F6" i="70"/>
  <c r="G6" i="70"/>
  <c r="H6" i="70"/>
  <c r="C7" i="70"/>
  <c r="D7" i="70"/>
  <c r="E7" i="70"/>
  <c r="F7" i="70"/>
  <c r="G7" i="70"/>
  <c r="H7" i="70"/>
  <c r="C8" i="70"/>
  <c r="D8" i="70"/>
  <c r="E8" i="70"/>
  <c r="F8" i="70"/>
  <c r="G8" i="70"/>
  <c r="H8" i="70"/>
  <c r="C9" i="70"/>
  <c r="D9" i="70"/>
  <c r="E9" i="70"/>
  <c r="F9" i="70"/>
  <c r="G9" i="70"/>
  <c r="H9" i="70"/>
  <c r="C10" i="70"/>
  <c r="D10" i="70"/>
  <c r="E10" i="70"/>
  <c r="F10" i="70"/>
  <c r="G10" i="70"/>
  <c r="H10" i="70"/>
  <c r="C11" i="70"/>
  <c r="D11" i="70"/>
  <c r="E11" i="70"/>
  <c r="F11" i="70"/>
  <c r="G11" i="70"/>
  <c r="H11" i="70"/>
  <c r="C12" i="70"/>
  <c r="D12" i="70"/>
  <c r="E12" i="70"/>
  <c r="F12" i="70"/>
  <c r="G12" i="70"/>
  <c r="H12" i="70"/>
  <c r="C13" i="70"/>
  <c r="D13" i="70"/>
  <c r="E13" i="70"/>
  <c r="F13" i="70"/>
  <c r="G13" i="70"/>
  <c r="H13" i="70"/>
  <c r="C14" i="70"/>
  <c r="D14" i="70"/>
  <c r="E14" i="70"/>
  <c r="F14" i="70"/>
  <c r="G14" i="70"/>
  <c r="H14" i="70"/>
  <c r="C15" i="70"/>
  <c r="D15" i="70"/>
  <c r="E15" i="70"/>
  <c r="F15" i="70"/>
  <c r="G15" i="70"/>
  <c r="H15" i="70"/>
  <c r="C16" i="70"/>
  <c r="D16" i="70"/>
  <c r="E16" i="70"/>
  <c r="F16" i="70"/>
  <c r="G16" i="70"/>
  <c r="H16" i="70"/>
  <c r="C17" i="70"/>
  <c r="D17" i="70"/>
  <c r="E17" i="70"/>
  <c r="F17" i="70"/>
  <c r="G17" i="70"/>
  <c r="H17" i="70"/>
  <c r="C18" i="70"/>
  <c r="D18" i="70"/>
  <c r="E18" i="70"/>
  <c r="F18" i="70"/>
  <c r="G18" i="70"/>
  <c r="H18" i="70"/>
  <c r="C19" i="70"/>
  <c r="D19" i="70"/>
  <c r="E19" i="70"/>
  <c r="F19" i="70"/>
  <c r="G19" i="70"/>
  <c r="H19" i="70"/>
  <c r="C20" i="70"/>
  <c r="D20" i="70"/>
  <c r="E20" i="70"/>
  <c r="F20" i="70"/>
  <c r="G20" i="70"/>
  <c r="H20" i="70"/>
  <c r="A21" i="70"/>
  <c r="C21" i="70"/>
  <c r="D21" i="70"/>
  <c r="E21" i="70"/>
  <c r="F21" i="70"/>
  <c r="G21" i="70"/>
  <c r="H21" i="70"/>
  <c r="C22" i="70"/>
  <c r="D22" i="70"/>
  <c r="E22" i="70"/>
  <c r="F22" i="70"/>
  <c r="G22" i="70"/>
  <c r="H22" i="70"/>
  <c r="C23" i="70"/>
  <c r="D23" i="70"/>
  <c r="E23" i="70"/>
  <c r="F23" i="70"/>
  <c r="G23" i="70"/>
  <c r="H23" i="70"/>
  <c r="C24" i="70"/>
  <c r="D24" i="70"/>
  <c r="E24" i="70"/>
  <c r="F24" i="70"/>
  <c r="G24" i="70"/>
  <c r="H24" i="70"/>
  <c r="C25" i="70"/>
  <c r="D25" i="70"/>
  <c r="E25" i="70"/>
  <c r="F25" i="70"/>
  <c r="G25" i="70"/>
  <c r="H25" i="70"/>
  <c r="C26" i="70"/>
  <c r="D26" i="70"/>
  <c r="E26" i="70"/>
  <c r="F26" i="70"/>
  <c r="G26" i="70"/>
  <c r="H26" i="70"/>
  <c r="C27" i="70"/>
  <c r="D27" i="70"/>
  <c r="E27" i="70"/>
  <c r="F27" i="70"/>
  <c r="G27" i="70"/>
  <c r="H27" i="70"/>
  <c r="B46" i="46"/>
  <c r="C46" i="46"/>
  <c r="D46" i="46"/>
  <c r="E46" i="46"/>
  <c r="F46" i="46"/>
  <c r="G46" i="46"/>
  <c r="H46" i="46"/>
  <c r="I46" i="46"/>
  <c r="B19" i="46"/>
  <c r="B67" i="46"/>
  <c r="C67" i="46"/>
  <c r="D67" i="46"/>
  <c r="E67" i="46"/>
  <c r="F67" i="46"/>
  <c r="G67" i="46"/>
  <c r="H67" i="46"/>
  <c r="X67" i="46"/>
  <c r="W67" i="46"/>
  <c r="V67" i="46"/>
  <c r="U67" i="46"/>
  <c r="T67" i="46"/>
  <c r="S67" i="46"/>
  <c r="R67" i="46"/>
  <c r="Q67" i="46"/>
  <c r="P67" i="46"/>
  <c r="O67" i="46"/>
  <c r="N67" i="46"/>
  <c r="M67" i="46"/>
  <c r="L67" i="46"/>
  <c r="K67" i="46"/>
  <c r="J67" i="46"/>
  <c r="I67" i="46"/>
  <c r="X46" i="46"/>
  <c r="W46" i="46"/>
  <c r="V46" i="46"/>
  <c r="U46" i="46"/>
  <c r="T46" i="46"/>
  <c r="S46" i="46"/>
  <c r="R46" i="46"/>
  <c r="Q46" i="46"/>
  <c r="P46" i="46"/>
  <c r="O46" i="46"/>
  <c r="N46" i="46"/>
  <c r="M46" i="46"/>
  <c r="L46" i="46"/>
  <c r="K46" i="46"/>
  <c r="J46" i="46"/>
  <c r="J27" i="70" l="1"/>
  <c r="C19" i="46"/>
  <c r="G19" i="46"/>
  <c r="H19" i="46"/>
  <c r="I19" i="46"/>
  <c r="J19" i="46"/>
  <c r="K19" i="46"/>
  <c r="L19" i="46"/>
  <c r="M19" i="46"/>
  <c r="N19" i="46"/>
  <c r="O19" i="46"/>
  <c r="P19" i="46"/>
  <c r="Q19" i="46"/>
  <c r="R19" i="46"/>
  <c r="S19" i="46"/>
  <c r="T19" i="46"/>
  <c r="U19" i="46"/>
  <c r="V19" i="46"/>
  <c r="W19" i="46"/>
  <c r="X19" i="46"/>
  <c r="Q6" i="26" s="1"/>
  <c r="B35" i="46"/>
  <c r="I27" i="70" s="1"/>
  <c r="E6" i="26" l="1"/>
  <c r="F6" i="26" s="1"/>
  <c r="R6" i="26"/>
  <c r="AC6" i="26"/>
  <c r="AD6" i="26" s="1"/>
  <c r="B41" i="46"/>
  <c r="D41" i="46"/>
  <c r="E41" i="46"/>
  <c r="F41" i="46"/>
  <c r="G41" i="46"/>
  <c r="H41" i="46"/>
  <c r="I41" i="46"/>
  <c r="J41" i="46"/>
  <c r="K41" i="46"/>
  <c r="L41" i="46"/>
  <c r="M41" i="46"/>
  <c r="N41" i="46"/>
  <c r="O41" i="46"/>
  <c r="P41" i="46"/>
  <c r="Q41" i="46"/>
  <c r="R41" i="46"/>
  <c r="S41" i="46"/>
  <c r="T41" i="46"/>
  <c r="U41" i="46"/>
  <c r="V41" i="46"/>
  <c r="W41" i="46"/>
  <c r="X41" i="46"/>
  <c r="AA281" i="26" l="1"/>
  <c r="AA280" i="26"/>
  <c r="AA279" i="26"/>
  <c r="AA278" i="26"/>
  <c r="AA277" i="26"/>
  <c r="AA276" i="26"/>
  <c r="AA275" i="26"/>
  <c r="AA274" i="26"/>
  <c r="AA273" i="26"/>
  <c r="AA272" i="26"/>
  <c r="AA271" i="26"/>
  <c r="AA270" i="26"/>
  <c r="O281" i="26"/>
  <c r="O271" i="26"/>
  <c r="P271" i="26" s="1"/>
  <c r="O272" i="26"/>
  <c r="P272" i="26" s="1"/>
  <c r="O273" i="26"/>
  <c r="P273" i="26" s="1"/>
  <c r="O274" i="26"/>
  <c r="P274" i="26" s="1"/>
  <c r="O275" i="26"/>
  <c r="O276" i="26"/>
  <c r="P276" i="26" s="1"/>
  <c r="O277" i="26"/>
  <c r="P277" i="26" s="1"/>
  <c r="O278" i="26"/>
  <c r="P278" i="26" s="1"/>
  <c r="O279" i="26"/>
  <c r="P279" i="26" s="1"/>
  <c r="O280" i="26"/>
  <c r="P280" i="26" s="1"/>
  <c r="O270" i="26"/>
  <c r="D270" i="26"/>
  <c r="D281" i="26"/>
  <c r="D280" i="26"/>
  <c r="D279" i="26"/>
  <c r="D278" i="26"/>
  <c r="D277" i="26"/>
  <c r="D276" i="26"/>
  <c r="D275" i="26"/>
  <c r="D274" i="26"/>
  <c r="D273" i="26"/>
  <c r="D272" i="26"/>
  <c r="D271" i="26"/>
  <c r="B55" i="70"/>
  <c r="B83" i="70"/>
  <c r="C83" i="70" s="1"/>
  <c r="B60" i="46"/>
  <c r="B43" i="46"/>
  <c r="B44" i="46" s="1"/>
  <c r="K27" i="70" s="1"/>
  <c r="B36" i="46"/>
  <c r="S270" i="26" s="1"/>
  <c r="B21" i="46"/>
  <c r="Q276" i="26"/>
  <c r="B8" i="46"/>
  <c r="B6" i="46"/>
  <c r="B50" i="46" s="1"/>
  <c r="R272" i="26" l="1"/>
  <c r="AB272" i="26"/>
  <c r="B65" i="46"/>
  <c r="M27" i="70" s="1"/>
  <c r="O27" i="70" s="1"/>
  <c r="B56" i="46"/>
  <c r="T281" i="26"/>
  <c r="AF281" i="26" s="1"/>
  <c r="AB280" i="26"/>
  <c r="S280" i="26"/>
  <c r="E276" i="26"/>
  <c r="AB279" i="26"/>
  <c r="Q275" i="26"/>
  <c r="E275" i="26" s="1"/>
  <c r="F275" i="26" s="1"/>
  <c r="C55" i="70"/>
  <c r="Q271" i="26"/>
  <c r="E271" i="26" s="1"/>
  <c r="F271" i="26" s="1"/>
  <c r="Q277" i="26"/>
  <c r="E277" i="26" s="1"/>
  <c r="T270" i="26"/>
  <c r="AF270" i="26" s="1"/>
  <c r="K55" i="70"/>
  <c r="Q272" i="26"/>
  <c r="Q278" i="26"/>
  <c r="AC278" i="26" s="1"/>
  <c r="T272" i="26"/>
  <c r="AF272" i="26" s="1"/>
  <c r="T274" i="26"/>
  <c r="AF274" i="26" s="1"/>
  <c r="T276" i="26"/>
  <c r="H276" i="26" s="1"/>
  <c r="T278" i="26"/>
  <c r="T280" i="26"/>
  <c r="AF280" i="26" s="1"/>
  <c r="U280" i="26"/>
  <c r="AG280" i="26" s="1"/>
  <c r="Q273" i="26"/>
  <c r="E273" i="26" s="1"/>
  <c r="F273" i="26" s="1"/>
  <c r="Q279" i="26"/>
  <c r="AC279" i="26" s="1"/>
  <c r="Q274" i="26"/>
  <c r="E274" i="26" s="1"/>
  <c r="F274" i="26" s="1"/>
  <c r="Q280" i="26"/>
  <c r="Q281" i="26"/>
  <c r="AC281" i="26" s="1"/>
  <c r="T271" i="26"/>
  <c r="AF271" i="26" s="1"/>
  <c r="T273" i="26"/>
  <c r="AF273" i="26" s="1"/>
  <c r="T275" i="26"/>
  <c r="AF275" i="26" s="1"/>
  <c r="T277" i="26"/>
  <c r="AF277" i="26" s="1"/>
  <c r="T279" i="26"/>
  <c r="AF279" i="26" s="1"/>
  <c r="Q270" i="26"/>
  <c r="AC270" i="26" s="1"/>
  <c r="U271" i="26"/>
  <c r="AB274" i="26"/>
  <c r="AC276" i="26"/>
  <c r="P281" i="26"/>
  <c r="AB281" i="26" s="1"/>
  <c r="P270" i="26"/>
  <c r="AB276" i="26"/>
  <c r="AB271" i="26"/>
  <c r="AB278" i="26"/>
  <c r="AB277" i="26"/>
  <c r="AB273" i="26"/>
  <c r="P275" i="26"/>
  <c r="D55" i="70"/>
  <c r="G55" i="70"/>
  <c r="F55" i="70"/>
  <c r="H55" i="70"/>
  <c r="E55" i="70"/>
  <c r="H83" i="70"/>
  <c r="F83" i="70"/>
  <c r="G83" i="70"/>
  <c r="D83" i="70"/>
  <c r="E83" i="70"/>
  <c r="AA259" i="26"/>
  <c r="AA260" i="26"/>
  <c r="AA261" i="26"/>
  <c r="AA262" i="26"/>
  <c r="AA263" i="26"/>
  <c r="AA264" i="26"/>
  <c r="AA265" i="26"/>
  <c r="AA266" i="26"/>
  <c r="AA267" i="26"/>
  <c r="AA268" i="26"/>
  <c r="AA269" i="26"/>
  <c r="AA258" i="26"/>
  <c r="D258" i="26"/>
  <c r="D259" i="26"/>
  <c r="D260" i="26"/>
  <c r="D261" i="26"/>
  <c r="D262" i="26"/>
  <c r="D263" i="26"/>
  <c r="D264" i="26"/>
  <c r="D265" i="26"/>
  <c r="D266" i="26"/>
  <c r="D267" i="26"/>
  <c r="D268" i="26"/>
  <c r="D269" i="26"/>
  <c r="O259" i="26"/>
  <c r="P259" i="26" s="1"/>
  <c r="O260" i="26"/>
  <c r="P260" i="26" s="1"/>
  <c r="O261" i="26"/>
  <c r="P261" i="26" s="1"/>
  <c r="O262" i="26"/>
  <c r="P262" i="26" s="1"/>
  <c r="O263" i="26"/>
  <c r="P263" i="26" s="1"/>
  <c r="O264" i="26"/>
  <c r="P264" i="26" s="1"/>
  <c r="O265" i="26"/>
  <c r="P265" i="26" s="1"/>
  <c r="O266" i="26"/>
  <c r="P266" i="26" s="1"/>
  <c r="O267" i="26"/>
  <c r="P267" i="26" s="1"/>
  <c r="AB267" i="26" s="1"/>
  <c r="O268" i="26"/>
  <c r="P268" i="26" s="1"/>
  <c r="O269" i="26"/>
  <c r="P269" i="26" s="1"/>
  <c r="O258" i="26"/>
  <c r="P258" i="26" s="1"/>
  <c r="B82" i="70"/>
  <c r="B54" i="70"/>
  <c r="R273" i="26" l="1"/>
  <c r="E270" i="26"/>
  <c r="F270" i="26" s="1"/>
  <c r="R275" i="26"/>
  <c r="U274" i="26"/>
  <c r="I274" i="26" s="1"/>
  <c r="L27" i="70"/>
  <c r="N27" i="70" s="1"/>
  <c r="R274" i="26"/>
  <c r="R271" i="26"/>
  <c r="AB270" i="26"/>
  <c r="AD270" i="26" s="1"/>
  <c r="R270" i="26"/>
  <c r="AB268" i="26"/>
  <c r="AB269" i="26"/>
  <c r="U275" i="26"/>
  <c r="I275" i="26" s="1"/>
  <c r="U278" i="26"/>
  <c r="AG278" i="26" s="1"/>
  <c r="U272" i="26"/>
  <c r="I272" i="26" s="1"/>
  <c r="L83" i="70"/>
  <c r="U270" i="26"/>
  <c r="AG270" i="26" s="1"/>
  <c r="U273" i="26"/>
  <c r="I273" i="26" s="1"/>
  <c r="U276" i="26"/>
  <c r="I276" i="26" s="1"/>
  <c r="U279" i="26"/>
  <c r="AG279" i="26" s="1"/>
  <c r="U277" i="26"/>
  <c r="AG277" i="26" s="1"/>
  <c r="AD276" i="26"/>
  <c r="U281" i="26"/>
  <c r="H281" i="26"/>
  <c r="B69" i="46"/>
  <c r="AB261" i="26"/>
  <c r="AC277" i="26"/>
  <c r="AD277" i="26" s="1"/>
  <c r="AD278" i="26"/>
  <c r="H273" i="26"/>
  <c r="AG274" i="26"/>
  <c r="L55" i="70"/>
  <c r="I280" i="26"/>
  <c r="E278" i="26"/>
  <c r="H271" i="26"/>
  <c r="AF276" i="26"/>
  <c r="S276" i="26"/>
  <c r="AD279" i="26"/>
  <c r="B70" i="46"/>
  <c r="AC275" i="26"/>
  <c r="S275" i="26"/>
  <c r="E281" i="26"/>
  <c r="AC273" i="26"/>
  <c r="AD273" i="26" s="1"/>
  <c r="S273" i="26"/>
  <c r="H280" i="26"/>
  <c r="S278" i="26"/>
  <c r="S271" i="26"/>
  <c r="S274" i="26"/>
  <c r="Y270" i="26"/>
  <c r="S281" i="26"/>
  <c r="S272" i="26"/>
  <c r="S279" i="26"/>
  <c r="S277" i="26"/>
  <c r="K83" i="70"/>
  <c r="E279" i="26"/>
  <c r="H274" i="26"/>
  <c r="AD281" i="26"/>
  <c r="H272" i="26"/>
  <c r="AC271" i="26"/>
  <c r="H270" i="26"/>
  <c r="H275" i="26"/>
  <c r="I55" i="70"/>
  <c r="I83" i="70"/>
  <c r="AG271" i="26"/>
  <c r="I271" i="26"/>
  <c r="X281" i="26"/>
  <c r="X275" i="26"/>
  <c r="X280" i="26"/>
  <c r="Y280" i="26" s="1"/>
  <c r="X274" i="26"/>
  <c r="X279" i="26"/>
  <c r="X273" i="26"/>
  <c r="X278" i="26"/>
  <c r="X272" i="26"/>
  <c r="X277" i="26"/>
  <c r="X271" i="26"/>
  <c r="X276" i="26"/>
  <c r="X270" i="26"/>
  <c r="AF278" i="26"/>
  <c r="H278" i="26"/>
  <c r="E272" i="26"/>
  <c r="F272" i="26" s="1"/>
  <c r="AC272" i="26"/>
  <c r="AD272" i="26" s="1"/>
  <c r="H277" i="26"/>
  <c r="AC274" i="26"/>
  <c r="AD274" i="26" s="1"/>
  <c r="G280" i="26"/>
  <c r="AE280" i="26"/>
  <c r="J83" i="70"/>
  <c r="H279" i="26"/>
  <c r="AC280" i="26"/>
  <c r="E280" i="26"/>
  <c r="AB275" i="26"/>
  <c r="J55" i="70"/>
  <c r="AB264" i="26"/>
  <c r="AB263" i="26"/>
  <c r="AB262" i="26"/>
  <c r="E54" i="70"/>
  <c r="AB265" i="26"/>
  <c r="AB260" i="26"/>
  <c r="AB259" i="26"/>
  <c r="AB258" i="26"/>
  <c r="AB266" i="26"/>
  <c r="E82" i="70"/>
  <c r="D82" i="70"/>
  <c r="D54" i="70"/>
  <c r="H54" i="70"/>
  <c r="G54" i="70"/>
  <c r="D257" i="26"/>
  <c r="Z271" i="26" l="1"/>
  <c r="Z275" i="26"/>
  <c r="Z270" i="26"/>
  <c r="G277" i="26"/>
  <c r="Y277" i="26"/>
  <c r="G271" i="26"/>
  <c r="Y271" i="26"/>
  <c r="G275" i="26"/>
  <c r="Y275" i="26"/>
  <c r="AE278" i="26"/>
  <c r="Y278" i="26"/>
  <c r="AE276" i="26"/>
  <c r="Y276" i="26"/>
  <c r="AE279" i="26"/>
  <c r="Y279" i="26"/>
  <c r="G272" i="26"/>
  <c r="Y272" i="26"/>
  <c r="Z272" i="26" s="1"/>
  <c r="G274" i="26"/>
  <c r="Y274" i="26"/>
  <c r="Z274" i="26" s="1"/>
  <c r="AE281" i="26"/>
  <c r="Y281" i="26"/>
  <c r="G273" i="26"/>
  <c r="Y273" i="26"/>
  <c r="Z273" i="26" s="1"/>
  <c r="AG272" i="26"/>
  <c r="AG275" i="26"/>
  <c r="V280" i="26"/>
  <c r="J280" i="26"/>
  <c r="V270" i="26"/>
  <c r="W270" i="26" s="1"/>
  <c r="I278" i="26"/>
  <c r="I277" i="26"/>
  <c r="AG273" i="26"/>
  <c r="I270" i="26"/>
  <c r="N55" i="70"/>
  <c r="AG276" i="26"/>
  <c r="I279" i="26"/>
  <c r="AG281" i="26"/>
  <c r="I281" i="26"/>
  <c r="AD271" i="26"/>
  <c r="AD280" i="26"/>
  <c r="AH280" i="26"/>
  <c r="AE273" i="26"/>
  <c r="AE272" i="26"/>
  <c r="AE275" i="26"/>
  <c r="G276" i="26"/>
  <c r="G278" i="26"/>
  <c r="AD275" i="26"/>
  <c r="G279" i="26"/>
  <c r="AE271" i="26"/>
  <c r="AE274" i="26"/>
  <c r="AE277" i="26"/>
  <c r="G281" i="26"/>
  <c r="AE270" i="26"/>
  <c r="G270" i="26"/>
  <c r="M55" i="70"/>
  <c r="M83" i="70"/>
  <c r="AJ271" i="26"/>
  <c r="L271" i="26"/>
  <c r="L277" i="26"/>
  <c r="AJ277" i="26"/>
  <c r="L274" i="26"/>
  <c r="AJ274" i="26"/>
  <c r="AJ281" i="26"/>
  <c r="L281" i="26"/>
  <c r="AJ279" i="26"/>
  <c r="L279" i="26"/>
  <c r="AJ272" i="26"/>
  <c r="L272" i="26"/>
  <c r="L280" i="26"/>
  <c r="M280" i="26" s="1"/>
  <c r="AJ280" i="26"/>
  <c r="AK280" i="26" s="1"/>
  <c r="AJ278" i="26"/>
  <c r="L278" i="26"/>
  <c r="L275" i="26"/>
  <c r="M275" i="26" s="1"/>
  <c r="N275" i="26" s="1"/>
  <c r="AJ275" i="26"/>
  <c r="AJ270" i="26"/>
  <c r="L270" i="26"/>
  <c r="AJ276" i="26"/>
  <c r="L276" i="26"/>
  <c r="AJ273" i="26"/>
  <c r="L273" i="26"/>
  <c r="G82" i="70"/>
  <c r="F54" i="70"/>
  <c r="F82" i="70"/>
  <c r="H82" i="70"/>
  <c r="C54" i="70"/>
  <c r="C82" i="70"/>
  <c r="C8" i="46"/>
  <c r="C60" i="46"/>
  <c r="C43" i="46"/>
  <c r="C44" i="46" s="1"/>
  <c r="K26" i="70" s="1"/>
  <c r="C35" i="46"/>
  <c r="I26" i="70" s="1"/>
  <c r="J26" i="70" s="1"/>
  <c r="C21" i="46"/>
  <c r="C6" i="46"/>
  <c r="C50" i="46" s="1"/>
  <c r="AK281" i="26" l="1"/>
  <c r="AK277" i="26"/>
  <c r="AK278" i="26"/>
  <c r="M271" i="26"/>
  <c r="N271" i="26" s="1"/>
  <c r="AK274" i="26"/>
  <c r="AL274" i="26" s="1"/>
  <c r="AK273" i="26"/>
  <c r="AL273" i="26" s="1"/>
  <c r="N26" i="70"/>
  <c r="O26" i="70"/>
  <c r="C65" i="46"/>
  <c r="M26" i="70" s="1"/>
  <c r="M273" i="26"/>
  <c r="N273" i="26" s="1"/>
  <c r="M277" i="26"/>
  <c r="AL271" i="26"/>
  <c r="AK272" i="26"/>
  <c r="AL272" i="26" s="1"/>
  <c r="AK279" i="26"/>
  <c r="AK271" i="26"/>
  <c r="AK276" i="26"/>
  <c r="M274" i="26"/>
  <c r="N274" i="26" s="1"/>
  <c r="AK270" i="26"/>
  <c r="AL270" i="26" s="1"/>
  <c r="M272" i="26"/>
  <c r="N272" i="26" s="1"/>
  <c r="AK275" i="26"/>
  <c r="AL275" i="26" s="1"/>
  <c r="N83" i="70"/>
  <c r="M279" i="26"/>
  <c r="M281" i="26"/>
  <c r="M278" i="26"/>
  <c r="M276" i="26"/>
  <c r="M270" i="26"/>
  <c r="N270" i="26" s="1"/>
  <c r="AH272" i="26"/>
  <c r="AI272" i="26" s="1"/>
  <c r="J272" i="26"/>
  <c r="K272" i="26" s="1"/>
  <c r="V281" i="26"/>
  <c r="J281" i="26"/>
  <c r="V276" i="26"/>
  <c r="J271" i="26"/>
  <c r="K271" i="26" s="1"/>
  <c r="J275" i="26"/>
  <c r="K275" i="26" s="1"/>
  <c r="J274" i="26"/>
  <c r="K274" i="26" s="1"/>
  <c r="AH279" i="26"/>
  <c r="V273" i="26"/>
  <c r="W273" i="26" s="1"/>
  <c r="J273" i="26"/>
  <c r="K273" i="26" s="1"/>
  <c r="V277" i="26"/>
  <c r="C56" i="46"/>
  <c r="L26" i="70" s="1"/>
  <c r="J278" i="26"/>
  <c r="AH277" i="26"/>
  <c r="AH276" i="26"/>
  <c r="V279" i="26"/>
  <c r="J276" i="26"/>
  <c r="V278" i="26"/>
  <c r="J279" i="26"/>
  <c r="J277" i="26"/>
  <c r="V275" i="26"/>
  <c r="W275" i="26" s="1"/>
  <c r="AH273" i="26"/>
  <c r="AI273" i="26" s="1"/>
  <c r="AH275" i="26"/>
  <c r="AI275" i="26" s="1"/>
  <c r="AH278" i="26"/>
  <c r="AH271" i="26"/>
  <c r="AI271" i="26" s="1"/>
  <c r="V272" i="26"/>
  <c r="W272" i="26" s="1"/>
  <c r="V274" i="26"/>
  <c r="W274" i="26" s="1"/>
  <c r="V271" i="26"/>
  <c r="W271" i="26" s="1"/>
  <c r="AH281" i="26"/>
  <c r="AH274" i="26"/>
  <c r="AI274" i="26" s="1"/>
  <c r="AH270" i="26"/>
  <c r="AI270" i="26" s="1"/>
  <c r="J270" i="26"/>
  <c r="K270" i="26" s="1"/>
  <c r="O55" i="70"/>
  <c r="O83" i="70"/>
  <c r="X262" i="26"/>
  <c r="C36" i="46"/>
  <c r="Q262" i="26"/>
  <c r="R262" i="26" s="1"/>
  <c r="Q266" i="26"/>
  <c r="R266" i="26" s="1"/>
  <c r="Q258" i="26"/>
  <c r="R258" i="26" s="1"/>
  <c r="Q269" i="26"/>
  <c r="R269" i="26" s="1"/>
  <c r="Q259" i="26"/>
  <c r="R259" i="26" s="1"/>
  <c r="Q263" i="26"/>
  <c r="R263" i="26" s="1"/>
  <c r="Q267" i="26"/>
  <c r="R267" i="26" s="1"/>
  <c r="Q265" i="26"/>
  <c r="R265" i="26" s="1"/>
  <c r="Q260" i="26"/>
  <c r="R260" i="26" s="1"/>
  <c r="Q264" i="26"/>
  <c r="R264" i="26" s="1"/>
  <c r="Q268" i="26"/>
  <c r="R268" i="26" s="1"/>
  <c r="Q261" i="26"/>
  <c r="R261" i="26" s="1"/>
  <c r="T259" i="26"/>
  <c r="T263" i="26"/>
  <c r="T267" i="26"/>
  <c r="T261" i="26"/>
  <c r="T258" i="26"/>
  <c r="T260" i="26"/>
  <c r="T264" i="26"/>
  <c r="T268" i="26"/>
  <c r="T265" i="26"/>
  <c r="T269" i="26"/>
  <c r="T262" i="26"/>
  <c r="T266" i="26"/>
  <c r="D256" i="26"/>
  <c r="D255" i="26"/>
  <c r="U268" i="26" l="1"/>
  <c r="I268" i="26" s="1"/>
  <c r="U263" i="26"/>
  <c r="AG263" i="26" s="1"/>
  <c r="U261" i="26"/>
  <c r="I261" i="26" s="1"/>
  <c r="U262" i="26"/>
  <c r="I262" i="26" s="1"/>
  <c r="U266" i="26"/>
  <c r="AG266" i="26" s="1"/>
  <c r="U264" i="26"/>
  <c r="I264" i="26" s="1"/>
  <c r="U259" i="26"/>
  <c r="AG259" i="26" s="1"/>
  <c r="U265" i="26"/>
  <c r="I265" i="26" s="1"/>
  <c r="U267" i="26"/>
  <c r="AG267" i="26" s="1"/>
  <c r="U269" i="26"/>
  <c r="AG269" i="26" s="1"/>
  <c r="U260" i="26"/>
  <c r="I260" i="26" s="1"/>
  <c r="U258" i="26"/>
  <c r="AG258" i="26" s="1"/>
  <c r="X265" i="26"/>
  <c r="L265" i="26" s="1"/>
  <c r="X258" i="26"/>
  <c r="L258" i="26" s="1"/>
  <c r="C70" i="46"/>
  <c r="M82" i="70"/>
  <c r="X269" i="26"/>
  <c r="AJ269" i="26" s="1"/>
  <c r="X259" i="26"/>
  <c r="L259" i="26" s="1"/>
  <c r="X261" i="26"/>
  <c r="AJ261" i="26" s="1"/>
  <c r="X268" i="26"/>
  <c r="L268" i="26" s="1"/>
  <c r="X264" i="26"/>
  <c r="L264" i="26" s="1"/>
  <c r="X267" i="26"/>
  <c r="AJ267" i="26" s="1"/>
  <c r="X260" i="26"/>
  <c r="L260" i="26" s="1"/>
  <c r="X266" i="26"/>
  <c r="L266" i="26" s="1"/>
  <c r="X263" i="26"/>
  <c r="L263" i="26" s="1"/>
  <c r="C69" i="46"/>
  <c r="AG261" i="26"/>
  <c r="I82" i="70"/>
  <c r="I54" i="70"/>
  <c r="AJ265" i="26"/>
  <c r="S262" i="26"/>
  <c r="Y262" i="26" s="1"/>
  <c r="S258" i="26"/>
  <c r="S263" i="26"/>
  <c r="Y263" i="26" s="1"/>
  <c r="S268" i="26"/>
  <c r="S264" i="26"/>
  <c r="S260" i="26"/>
  <c r="Y260" i="26" s="1"/>
  <c r="S261" i="26"/>
  <c r="S265" i="26"/>
  <c r="Y265" i="26" s="1"/>
  <c r="S266" i="26"/>
  <c r="S259" i="26"/>
  <c r="S267" i="26"/>
  <c r="S269" i="26"/>
  <c r="Y269" i="26" s="1"/>
  <c r="Z269" i="26" s="1"/>
  <c r="L54" i="70"/>
  <c r="L82" i="70"/>
  <c r="L262" i="26"/>
  <c r="AJ262" i="26"/>
  <c r="AC265" i="26"/>
  <c r="AD265" i="26" s="1"/>
  <c r="E265" i="26"/>
  <c r="F265" i="26" s="1"/>
  <c r="E268" i="26"/>
  <c r="F268" i="26" s="1"/>
  <c r="AC268" i="26"/>
  <c r="AD268" i="26" s="1"/>
  <c r="AC258" i="26"/>
  <c r="AD258" i="26" s="1"/>
  <c r="E258" i="26"/>
  <c r="F258" i="26" s="1"/>
  <c r="AC264" i="26"/>
  <c r="AD264" i="26" s="1"/>
  <c r="E264" i="26"/>
  <c r="F264" i="26" s="1"/>
  <c r="AC263" i="26"/>
  <c r="AD263" i="26" s="1"/>
  <c r="E263" i="26"/>
  <c r="F263" i="26" s="1"/>
  <c r="E266" i="26"/>
  <c r="F266" i="26" s="1"/>
  <c r="AC266" i="26"/>
  <c r="AD266" i="26" s="1"/>
  <c r="AC261" i="26"/>
  <c r="AD261" i="26" s="1"/>
  <c r="E261" i="26"/>
  <c r="F261" i="26" s="1"/>
  <c r="E269" i="26"/>
  <c r="F269" i="26" s="1"/>
  <c r="AC269" i="26"/>
  <c r="AD269" i="26" s="1"/>
  <c r="E267" i="26"/>
  <c r="F267" i="26" s="1"/>
  <c r="AC267" i="26"/>
  <c r="AD267" i="26" s="1"/>
  <c r="E260" i="26"/>
  <c r="F260" i="26" s="1"/>
  <c r="AC260" i="26"/>
  <c r="AD260" i="26" s="1"/>
  <c r="AC259" i="26"/>
  <c r="AD259" i="26" s="1"/>
  <c r="E259" i="26"/>
  <c r="F259" i="26" s="1"/>
  <c r="E262" i="26"/>
  <c r="F262" i="26" s="1"/>
  <c r="AC262" i="26"/>
  <c r="AD262" i="26" s="1"/>
  <c r="H266" i="26"/>
  <c r="AF266" i="26"/>
  <c r="AF268" i="26"/>
  <c r="H268" i="26"/>
  <c r="H261" i="26"/>
  <c r="AF261" i="26"/>
  <c r="H262" i="26"/>
  <c r="AF262" i="26"/>
  <c r="AF264" i="26"/>
  <c r="H264" i="26"/>
  <c r="AF267" i="26"/>
  <c r="H267" i="26"/>
  <c r="AF269" i="26"/>
  <c r="H269" i="26"/>
  <c r="AF260" i="26"/>
  <c r="H260" i="26"/>
  <c r="AF263" i="26"/>
  <c r="H263" i="26"/>
  <c r="K82" i="70"/>
  <c r="K54" i="70"/>
  <c r="AF265" i="26"/>
  <c r="H265" i="26"/>
  <c r="AF258" i="26"/>
  <c r="H258" i="26"/>
  <c r="AF259" i="26"/>
  <c r="H259" i="26"/>
  <c r="D254" i="26"/>
  <c r="Y266" i="26" l="1"/>
  <c r="Y261" i="26"/>
  <c r="AL268" i="26"/>
  <c r="Y264" i="26"/>
  <c r="Z264" i="26" s="1"/>
  <c r="Y268" i="26"/>
  <c r="Z268" i="26" s="1"/>
  <c r="Y267" i="26"/>
  <c r="Z267" i="26" s="1"/>
  <c r="Y259" i="26"/>
  <c r="Y258" i="26"/>
  <c r="I258" i="26"/>
  <c r="AG268" i="26"/>
  <c r="I263" i="26"/>
  <c r="AJ258" i="26"/>
  <c r="AJ259" i="26"/>
  <c r="I259" i="26"/>
  <c r="L261" i="26"/>
  <c r="I267" i="26"/>
  <c r="AG265" i="26"/>
  <c r="Z265" i="26"/>
  <c r="I266" i="26"/>
  <c r="AG262" i="26"/>
  <c r="I269" i="26"/>
  <c r="AG260" i="26"/>
  <c r="AG264" i="26"/>
  <c r="AJ263" i="26"/>
  <c r="AJ260" i="26"/>
  <c r="L269" i="26"/>
  <c r="AJ266" i="26"/>
  <c r="L267" i="26"/>
  <c r="M54" i="70"/>
  <c r="Z260" i="26"/>
  <c r="AJ268" i="26"/>
  <c r="AJ264" i="26"/>
  <c r="Z259" i="26"/>
  <c r="G264" i="26"/>
  <c r="M264" i="26" s="1"/>
  <c r="AE264" i="26"/>
  <c r="AK264" i="26" s="1"/>
  <c r="G269" i="26"/>
  <c r="AE269" i="26"/>
  <c r="AK269" i="26" s="1"/>
  <c r="AL269" i="26" s="1"/>
  <c r="AE268" i="26"/>
  <c r="AK268" i="26" s="1"/>
  <c r="G268" i="26"/>
  <c r="M268" i="26" s="1"/>
  <c r="N268" i="26" s="1"/>
  <c r="J54" i="70"/>
  <c r="J82" i="70"/>
  <c r="G259" i="26"/>
  <c r="M259" i="26" s="1"/>
  <c r="AE259" i="26"/>
  <c r="AE258" i="26"/>
  <c r="G258" i="26"/>
  <c r="M258" i="26" s="1"/>
  <c r="G266" i="26"/>
  <c r="M266" i="26" s="1"/>
  <c r="AE266" i="26"/>
  <c r="AE262" i="26"/>
  <c r="AK262" i="26" s="1"/>
  <c r="G262" i="26"/>
  <c r="M262" i="26" s="1"/>
  <c r="AE263" i="26"/>
  <c r="AK263" i="26" s="1"/>
  <c r="G263" i="26"/>
  <c r="M263" i="26" s="1"/>
  <c r="AE265" i="26"/>
  <c r="AK265" i="26" s="1"/>
  <c r="G265" i="26"/>
  <c r="M265" i="26" s="1"/>
  <c r="AE267" i="26"/>
  <c r="AK267" i="26" s="1"/>
  <c r="AL267" i="26" s="1"/>
  <c r="G267" i="26"/>
  <c r="AE261" i="26"/>
  <c r="AK261" i="26" s="1"/>
  <c r="G261" i="26"/>
  <c r="AE260" i="26"/>
  <c r="AK260" i="26" s="1"/>
  <c r="G260" i="26"/>
  <c r="M260" i="26" s="1"/>
  <c r="N54" i="70"/>
  <c r="N82" i="70"/>
  <c r="Z262" i="26"/>
  <c r="D253" i="26"/>
  <c r="D252" i="26"/>
  <c r="D251" i="26"/>
  <c r="D250" i="26"/>
  <c r="D249" i="26"/>
  <c r="D248" i="26"/>
  <c r="D247" i="26"/>
  <c r="D246" i="26"/>
  <c r="AA257" i="26"/>
  <c r="O257" i="26"/>
  <c r="P257" i="26" s="1"/>
  <c r="AA256" i="26"/>
  <c r="O256" i="26"/>
  <c r="P256" i="26" s="1"/>
  <c r="AA255" i="26"/>
  <c r="O255" i="26"/>
  <c r="AA254" i="26"/>
  <c r="O254" i="26"/>
  <c r="P254" i="26" s="1"/>
  <c r="AA253" i="26"/>
  <c r="O253" i="26"/>
  <c r="AA252" i="26"/>
  <c r="O252" i="26"/>
  <c r="AA251" i="26"/>
  <c r="O251" i="26"/>
  <c r="AA250" i="26"/>
  <c r="O250" i="26"/>
  <c r="AA249" i="26"/>
  <c r="O249" i="26"/>
  <c r="AA248" i="26"/>
  <c r="O248" i="26"/>
  <c r="P248" i="26" s="1"/>
  <c r="AA247" i="26"/>
  <c r="O247" i="26"/>
  <c r="P247" i="26" s="1"/>
  <c r="AA246" i="26"/>
  <c r="O246" i="26"/>
  <c r="P246" i="26" s="1"/>
  <c r="D18" i="46"/>
  <c r="D245" i="26"/>
  <c r="D244" i="26"/>
  <c r="E18" i="46"/>
  <c r="E19" i="46" s="1"/>
  <c r="B53" i="70"/>
  <c r="B81" i="70"/>
  <c r="D81" i="70" s="1"/>
  <c r="D243" i="26"/>
  <c r="D35" i="46"/>
  <c r="D21" i="46"/>
  <c r="E21" i="46"/>
  <c r="F21" i="46"/>
  <c r="G21" i="46"/>
  <c r="D8" i="46"/>
  <c r="E8" i="46"/>
  <c r="F8" i="46"/>
  <c r="D60" i="46"/>
  <c r="D43" i="46"/>
  <c r="D44" i="46" s="1"/>
  <c r="K25" i="70" s="1"/>
  <c r="D6" i="46"/>
  <c r="D50" i="46" s="1"/>
  <c r="D242" i="26"/>
  <c r="D241" i="26"/>
  <c r="D240" i="26"/>
  <c r="D239" i="26"/>
  <c r="D238" i="26"/>
  <c r="D237" i="26"/>
  <c r="D236" i="26"/>
  <c r="D235" i="26"/>
  <c r="F18" i="46"/>
  <c r="D234" i="26"/>
  <c r="D233" i="26"/>
  <c r="D232" i="26"/>
  <c r="D231" i="26"/>
  <c r="D230" i="26"/>
  <c r="AA229" i="26"/>
  <c r="D229" i="26"/>
  <c r="D228" i="26"/>
  <c r="D227" i="26"/>
  <c r="AA235" i="26"/>
  <c r="AA236" i="26"/>
  <c r="AA237" i="26"/>
  <c r="AA238" i="26"/>
  <c r="AA239" i="26"/>
  <c r="AA240" i="26"/>
  <c r="AA241" i="26"/>
  <c r="AA242" i="26"/>
  <c r="AA243" i="26"/>
  <c r="AA244" i="26"/>
  <c r="AA245" i="26"/>
  <c r="AA234" i="26"/>
  <c r="AA223" i="26"/>
  <c r="AA224" i="26"/>
  <c r="AA225" i="26"/>
  <c r="AA226" i="26"/>
  <c r="AA227" i="26"/>
  <c r="AA228" i="26"/>
  <c r="AA230" i="26"/>
  <c r="AA231" i="26"/>
  <c r="AA232" i="26"/>
  <c r="AA233" i="26"/>
  <c r="O235" i="26"/>
  <c r="O236" i="26"/>
  <c r="O237" i="26"/>
  <c r="P237" i="26" s="1"/>
  <c r="O238" i="26"/>
  <c r="P238" i="26" s="1"/>
  <c r="O239" i="26"/>
  <c r="O240" i="26"/>
  <c r="P240" i="26" s="1"/>
  <c r="O241" i="26"/>
  <c r="O242" i="26"/>
  <c r="P242" i="26" s="1"/>
  <c r="O243" i="26"/>
  <c r="P243" i="26" s="1"/>
  <c r="O244" i="26"/>
  <c r="P244" i="26" s="1"/>
  <c r="O245" i="26"/>
  <c r="P245" i="26" s="1"/>
  <c r="O234" i="26"/>
  <c r="P234" i="26" s="1"/>
  <c r="D226" i="26"/>
  <c r="B52" i="70"/>
  <c r="B80" i="70"/>
  <c r="E43" i="46"/>
  <c r="E44" i="46" s="1"/>
  <c r="K24" i="70" s="1"/>
  <c r="E35" i="46"/>
  <c r="I24" i="70" s="1"/>
  <c r="J24" i="70" s="1"/>
  <c r="E60" i="46"/>
  <c r="E6" i="46"/>
  <c r="E50" i="46" s="1"/>
  <c r="D225" i="26"/>
  <c r="D224" i="26"/>
  <c r="D223" i="26"/>
  <c r="A55" i="73"/>
  <c r="D222" i="26"/>
  <c r="D221" i="26"/>
  <c r="D220" i="26"/>
  <c r="AA219" i="26"/>
  <c r="D219" i="26"/>
  <c r="D218" i="26"/>
  <c r="D212" i="26"/>
  <c r="D213" i="26"/>
  <c r="D214" i="26"/>
  <c r="D215" i="26"/>
  <c r="D216" i="26"/>
  <c r="D217" i="26"/>
  <c r="A57" i="73"/>
  <c r="X43" i="46"/>
  <c r="X44" i="46" s="1"/>
  <c r="W43" i="46"/>
  <c r="W44" i="46" s="1"/>
  <c r="V43" i="46"/>
  <c r="V44" i="46" s="1"/>
  <c r="U43" i="46"/>
  <c r="U44" i="46" s="1"/>
  <c r="T43" i="46"/>
  <c r="T44" i="46" s="1"/>
  <c r="S43" i="46"/>
  <c r="S44" i="46" s="1"/>
  <c r="R43" i="46"/>
  <c r="R44" i="46" s="1"/>
  <c r="Q43" i="46"/>
  <c r="Q44" i="46" s="1"/>
  <c r="P43" i="46"/>
  <c r="P44" i="46" s="1"/>
  <c r="K13" i="70" s="1"/>
  <c r="O43" i="46"/>
  <c r="O44" i="46" s="1"/>
  <c r="N43" i="46"/>
  <c r="N44" i="46" s="1"/>
  <c r="M43" i="46"/>
  <c r="M44" i="46" s="1"/>
  <c r="L43" i="46"/>
  <c r="L44" i="46" s="1"/>
  <c r="K43" i="46"/>
  <c r="K44" i="46" s="1"/>
  <c r="J43" i="46"/>
  <c r="J44" i="46" s="1"/>
  <c r="I43" i="46"/>
  <c r="I44" i="46" s="1"/>
  <c r="H43" i="46"/>
  <c r="H44" i="46" s="1"/>
  <c r="K21" i="70" s="1"/>
  <c r="G43" i="46"/>
  <c r="G44" i="46" s="1"/>
  <c r="F43" i="46"/>
  <c r="F44" i="46" s="1"/>
  <c r="O223" i="26"/>
  <c r="O224" i="26"/>
  <c r="P224" i="26" s="1"/>
  <c r="O225" i="26"/>
  <c r="O226" i="26"/>
  <c r="P226" i="26" s="1"/>
  <c r="O227" i="26"/>
  <c r="O228" i="26"/>
  <c r="O229" i="26"/>
  <c r="P229" i="26" s="1"/>
  <c r="O230" i="26"/>
  <c r="O231" i="26"/>
  <c r="P231" i="26" s="1"/>
  <c r="O232" i="26"/>
  <c r="P232" i="26" s="1"/>
  <c r="O233" i="26"/>
  <c r="P233" i="26" s="1"/>
  <c r="O222" i="26"/>
  <c r="P222" i="26" s="1"/>
  <c r="AA222" i="26"/>
  <c r="B51" i="70"/>
  <c r="B50" i="70"/>
  <c r="B79" i="70"/>
  <c r="F60" i="46"/>
  <c r="F35" i="46"/>
  <c r="F6" i="46"/>
  <c r="F50" i="46" s="1"/>
  <c r="G8" i="46"/>
  <c r="O211" i="26"/>
  <c r="P211" i="26" s="1"/>
  <c r="D211" i="26"/>
  <c r="O210" i="26"/>
  <c r="P210" i="26" s="1"/>
  <c r="AA210" i="26"/>
  <c r="Q220" i="26"/>
  <c r="G35" i="46"/>
  <c r="G60" i="46"/>
  <c r="G6" i="46"/>
  <c r="G50" i="46" s="1"/>
  <c r="D210" i="26"/>
  <c r="H35" i="46"/>
  <c r="I21" i="70" s="1"/>
  <c r="J21" i="70" s="1"/>
  <c r="H60" i="46"/>
  <c r="H6" i="46"/>
  <c r="H50" i="46" s="1"/>
  <c r="AA209" i="26"/>
  <c r="O209" i="26"/>
  <c r="Q208" i="26"/>
  <c r="D209" i="26"/>
  <c r="D208" i="26"/>
  <c r="AA211" i="26"/>
  <c r="AA212" i="26"/>
  <c r="AA213" i="26"/>
  <c r="AA214" i="26"/>
  <c r="AA215" i="26"/>
  <c r="AA216" i="26"/>
  <c r="AA217" i="26"/>
  <c r="AA218" i="26"/>
  <c r="AA220" i="26"/>
  <c r="AA221" i="26"/>
  <c r="O212" i="26"/>
  <c r="P212" i="26" s="1"/>
  <c r="O213" i="26"/>
  <c r="P213" i="26" s="1"/>
  <c r="O214" i="26"/>
  <c r="O215" i="26"/>
  <c r="P215" i="26" s="1"/>
  <c r="O216" i="26"/>
  <c r="P216" i="26" s="1"/>
  <c r="O217" i="26"/>
  <c r="P217" i="26" s="1"/>
  <c r="O218" i="26"/>
  <c r="O219" i="26"/>
  <c r="P219" i="26" s="1"/>
  <c r="O220" i="26"/>
  <c r="O221" i="26"/>
  <c r="B78" i="70"/>
  <c r="D207" i="26"/>
  <c r="D206" i="26"/>
  <c r="D205" i="26"/>
  <c r="D204" i="26"/>
  <c r="D203" i="26"/>
  <c r="D202" i="26"/>
  <c r="D201" i="26"/>
  <c r="D200" i="26"/>
  <c r="D199" i="26"/>
  <c r="D198" i="26"/>
  <c r="O18" i="26"/>
  <c r="J5" i="72"/>
  <c r="J6" i="72" s="1"/>
  <c r="J7" i="72" s="1"/>
  <c r="J8" i="72" s="1"/>
  <c r="J9" i="72" s="1"/>
  <c r="J10" i="72" s="1"/>
  <c r="J11" i="72" s="1"/>
  <c r="J12" i="72" s="1"/>
  <c r="J13" i="72" s="1"/>
  <c r="J14" i="72" s="1"/>
  <c r="J15" i="72" s="1"/>
  <c r="J16" i="72" s="1"/>
  <c r="J17" i="72" s="1"/>
  <c r="J18" i="72" s="1"/>
  <c r="J19" i="72" s="1"/>
  <c r="J20" i="72" s="1"/>
  <c r="J21" i="72" s="1"/>
  <c r="J22" i="72" s="1"/>
  <c r="J23" i="72" s="1"/>
  <c r="J24" i="72" s="1"/>
  <c r="J25" i="72" s="1"/>
  <c r="J26" i="72" s="1"/>
  <c r="K5" i="72"/>
  <c r="K6" i="72" s="1"/>
  <c r="K7" i="72" s="1"/>
  <c r="K8" i="72" s="1"/>
  <c r="K9" i="72" s="1"/>
  <c r="K10" i="72" s="1"/>
  <c r="K11" i="72" s="1"/>
  <c r="K12" i="72" s="1"/>
  <c r="K13" i="72" s="1"/>
  <c r="K14" i="72" s="1"/>
  <c r="K15" i="72" s="1"/>
  <c r="K16" i="72" s="1"/>
  <c r="K17" i="72" s="1"/>
  <c r="K18" i="72" s="1"/>
  <c r="K19" i="72" s="1"/>
  <c r="K20" i="72" s="1"/>
  <c r="K21" i="72" s="1"/>
  <c r="K22" i="72" s="1"/>
  <c r="K23" i="72" s="1"/>
  <c r="K24" i="72" s="1"/>
  <c r="K25" i="72" s="1"/>
  <c r="K26" i="72" s="1"/>
  <c r="L5" i="72"/>
  <c r="L6" i="72"/>
  <c r="L7" i="72" s="1"/>
  <c r="L8" i="72" s="1"/>
  <c r="L9" i="72" s="1"/>
  <c r="L10" i="72" s="1"/>
  <c r="L11" i="72" s="1"/>
  <c r="L12" i="72" s="1"/>
  <c r="L13" i="72" s="1"/>
  <c r="L14" i="72" s="1"/>
  <c r="L15" i="72" s="1"/>
  <c r="L16" i="72" s="1"/>
  <c r="L17" i="72" s="1"/>
  <c r="L18" i="72" s="1"/>
  <c r="L19" i="72" s="1"/>
  <c r="L20" i="72" s="1"/>
  <c r="L21" i="72" s="1"/>
  <c r="L22" i="72" s="1"/>
  <c r="L23" i="72" s="1"/>
  <c r="L24" i="72" s="1"/>
  <c r="L25" i="72" s="1"/>
  <c r="L26" i="72" s="1"/>
  <c r="M5" i="72"/>
  <c r="M6" i="72" s="1"/>
  <c r="M7" i="72" s="1"/>
  <c r="M8" i="72" s="1"/>
  <c r="M9" i="72" s="1"/>
  <c r="M10" i="72" s="1"/>
  <c r="M11" i="72" s="1"/>
  <c r="M12" i="72" s="1"/>
  <c r="M13" i="72" s="1"/>
  <c r="M14" i="72" s="1"/>
  <c r="M15" i="72" s="1"/>
  <c r="M16" i="72" s="1"/>
  <c r="M17" i="72" s="1"/>
  <c r="M18" i="72" s="1"/>
  <c r="M19" i="72" s="1"/>
  <c r="M20" i="72" s="1"/>
  <c r="M21" i="72" s="1"/>
  <c r="M22" i="72" s="1"/>
  <c r="M23" i="72" s="1"/>
  <c r="M24" i="72" s="1"/>
  <c r="M25" i="72" s="1"/>
  <c r="M26" i="72" s="1"/>
  <c r="I5" i="72"/>
  <c r="I6" i="72" s="1"/>
  <c r="I7" i="72" s="1"/>
  <c r="I8" i="72" s="1"/>
  <c r="I9" i="72" s="1"/>
  <c r="I10" i="72" s="1"/>
  <c r="I11" i="72" s="1"/>
  <c r="I12" i="72" s="1"/>
  <c r="I13" i="72" s="1"/>
  <c r="I14" i="72" s="1"/>
  <c r="I15" i="72" s="1"/>
  <c r="I16" i="72" s="1"/>
  <c r="I17" i="72" s="1"/>
  <c r="I18" i="72" s="1"/>
  <c r="I19" i="72" s="1"/>
  <c r="I20" i="72" s="1"/>
  <c r="I21" i="72" s="1"/>
  <c r="I22" i="72" s="1"/>
  <c r="I23" i="72" s="1"/>
  <c r="I24" i="72" s="1"/>
  <c r="I25" i="72" s="1"/>
  <c r="I26" i="72" s="1"/>
  <c r="O199" i="26"/>
  <c r="P199" i="26" s="1"/>
  <c r="O200" i="26"/>
  <c r="O201" i="26"/>
  <c r="P201" i="26" s="1"/>
  <c r="O202" i="26"/>
  <c r="O203" i="26"/>
  <c r="P203" i="26" s="1"/>
  <c r="O204" i="26"/>
  <c r="P204" i="26" s="1"/>
  <c r="O205" i="26"/>
  <c r="O206" i="26"/>
  <c r="P206" i="26" s="1"/>
  <c r="O207" i="26"/>
  <c r="P207" i="26" s="1"/>
  <c r="O208" i="26"/>
  <c r="P208" i="26" s="1"/>
  <c r="O198" i="26"/>
  <c r="AA199" i="26"/>
  <c r="AA200" i="26"/>
  <c r="AA201" i="26"/>
  <c r="AA202" i="26"/>
  <c r="AA203" i="26"/>
  <c r="AA204" i="26"/>
  <c r="AA205" i="26"/>
  <c r="AA206" i="26"/>
  <c r="AA207" i="26"/>
  <c r="AA208" i="26"/>
  <c r="AA198" i="26"/>
  <c r="B77" i="70"/>
  <c r="A77" i="70"/>
  <c r="H21" i="46"/>
  <c r="H8" i="46"/>
  <c r="B49" i="70"/>
  <c r="I6" i="46"/>
  <c r="I50" i="46" s="1"/>
  <c r="I8" i="46"/>
  <c r="Q195" i="26"/>
  <c r="I21" i="46"/>
  <c r="I35" i="46"/>
  <c r="I20" i="70" s="1"/>
  <c r="J20" i="70" s="1"/>
  <c r="I60" i="46"/>
  <c r="D197" i="26"/>
  <c r="D196" i="26"/>
  <c r="D195" i="26"/>
  <c r="D194" i="26"/>
  <c r="D193" i="26"/>
  <c r="D192" i="26"/>
  <c r="D191" i="26"/>
  <c r="D190" i="26"/>
  <c r="D189" i="26"/>
  <c r="D188" i="26"/>
  <c r="D187" i="26"/>
  <c r="D186" i="26"/>
  <c r="D185" i="26"/>
  <c r="D184" i="26"/>
  <c r="D183" i="26"/>
  <c r="AA187" i="26"/>
  <c r="AA188" i="26"/>
  <c r="AA189" i="26"/>
  <c r="AA190" i="26"/>
  <c r="AA191" i="26"/>
  <c r="AA192" i="26"/>
  <c r="AA193" i="26"/>
  <c r="AA194" i="26"/>
  <c r="AA195" i="26"/>
  <c r="AA196" i="26"/>
  <c r="AA197" i="26"/>
  <c r="AA186" i="26"/>
  <c r="O187" i="26"/>
  <c r="P187" i="26" s="1"/>
  <c r="AB187" i="26" s="1"/>
  <c r="O188" i="26"/>
  <c r="P188" i="26" s="1"/>
  <c r="AB188" i="26" s="1"/>
  <c r="O189" i="26"/>
  <c r="O190" i="26"/>
  <c r="O191" i="26"/>
  <c r="P191" i="26" s="1"/>
  <c r="AB191" i="26" s="1"/>
  <c r="O192" i="26"/>
  <c r="P192" i="26" s="1"/>
  <c r="O193" i="26"/>
  <c r="P193" i="26" s="1"/>
  <c r="O194" i="26"/>
  <c r="O195" i="26"/>
  <c r="P195" i="26" s="1"/>
  <c r="AB195" i="26" s="1"/>
  <c r="O196" i="26"/>
  <c r="P196" i="26" s="1"/>
  <c r="AB196" i="26" s="1"/>
  <c r="O197" i="26"/>
  <c r="O186" i="26"/>
  <c r="P186" i="26" s="1"/>
  <c r="B76" i="70"/>
  <c r="B48" i="70"/>
  <c r="D182" i="26"/>
  <c r="D181" i="26"/>
  <c r="D180" i="26"/>
  <c r="D179" i="26"/>
  <c r="D178" i="26"/>
  <c r="O178" i="26"/>
  <c r="P178" i="26" s="1"/>
  <c r="AA178" i="26"/>
  <c r="D177" i="26"/>
  <c r="D176" i="26"/>
  <c r="D175" i="26"/>
  <c r="D174" i="26"/>
  <c r="D173" i="26"/>
  <c r="D172" i="26"/>
  <c r="D171" i="26"/>
  <c r="D170" i="26"/>
  <c r="D167" i="26"/>
  <c r="D168" i="26"/>
  <c r="D169" i="26"/>
  <c r="B47" i="70"/>
  <c r="D166" i="26"/>
  <c r="O174" i="26"/>
  <c r="P174" i="26" s="1"/>
  <c r="O175" i="26"/>
  <c r="P175" i="26" s="1"/>
  <c r="O176" i="26"/>
  <c r="P176" i="26" s="1"/>
  <c r="O177" i="26"/>
  <c r="P177" i="26" s="1"/>
  <c r="O179" i="26"/>
  <c r="P179" i="26" s="1"/>
  <c r="O180" i="26"/>
  <c r="P180" i="26" s="1"/>
  <c r="O181" i="26"/>
  <c r="O182" i="26"/>
  <c r="P182" i="26" s="1"/>
  <c r="O183" i="26"/>
  <c r="P183" i="26" s="1"/>
  <c r="O184" i="26"/>
  <c r="P184" i="26" s="1"/>
  <c r="O185" i="26"/>
  <c r="P185" i="26" s="1"/>
  <c r="AA175" i="26"/>
  <c r="AA176" i="26"/>
  <c r="AA177" i="26"/>
  <c r="AA179" i="26"/>
  <c r="AA180" i="26"/>
  <c r="AA181" i="26"/>
  <c r="AA182" i="26"/>
  <c r="AA183" i="26"/>
  <c r="AA184" i="26"/>
  <c r="AA185" i="26"/>
  <c r="AA174" i="26"/>
  <c r="B75" i="70"/>
  <c r="J60" i="46"/>
  <c r="J35" i="46"/>
  <c r="I19" i="70" s="1"/>
  <c r="J19" i="70" s="1"/>
  <c r="J21" i="46"/>
  <c r="Q162" i="26"/>
  <c r="J8" i="46"/>
  <c r="J6" i="46"/>
  <c r="J50" i="46" s="1"/>
  <c r="D165" i="26"/>
  <c r="D164" i="26"/>
  <c r="D163" i="26"/>
  <c r="D162" i="26"/>
  <c r="O162" i="26"/>
  <c r="P162" i="26" s="1"/>
  <c r="AA162" i="26"/>
  <c r="K8" i="46"/>
  <c r="K21" i="46"/>
  <c r="K35" i="46"/>
  <c r="I18" i="70" s="1"/>
  <c r="J18" i="70" s="1"/>
  <c r="AA173" i="26"/>
  <c r="O173" i="26"/>
  <c r="P173" i="26" s="1"/>
  <c r="AA172" i="26"/>
  <c r="O172" i="26"/>
  <c r="P172" i="26" s="1"/>
  <c r="AA171" i="26"/>
  <c r="O171" i="26"/>
  <c r="P171" i="26" s="1"/>
  <c r="AA170" i="26"/>
  <c r="O170" i="26"/>
  <c r="AA169" i="26"/>
  <c r="O169" i="26"/>
  <c r="AA168" i="26"/>
  <c r="O168" i="26"/>
  <c r="AA167" i="26"/>
  <c r="O167" i="26"/>
  <c r="P167" i="26" s="1"/>
  <c r="AA166" i="26"/>
  <c r="O166" i="26"/>
  <c r="AA165" i="26"/>
  <c r="O165" i="26"/>
  <c r="P165" i="26" s="1"/>
  <c r="AA164" i="26"/>
  <c r="O164" i="26"/>
  <c r="P164" i="26" s="1"/>
  <c r="AA163" i="26"/>
  <c r="O163" i="26"/>
  <c r="AA161" i="26"/>
  <c r="O161" i="26"/>
  <c r="D161" i="26"/>
  <c r="AA160" i="26"/>
  <c r="O160" i="26"/>
  <c r="P160" i="26" s="1"/>
  <c r="D160" i="26"/>
  <c r="AA159" i="26"/>
  <c r="O159" i="26"/>
  <c r="P159" i="26" s="1"/>
  <c r="D159" i="26"/>
  <c r="AA158" i="26"/>
  <c r="O158" i="26"/>
  <c r="P158" i="26" s="1"/>
  <c r="D158" i="26"/>
  <c r="AA157" i="26"/>
  <c r="O157" i="26"/>
  <c r="D157" i="26"/>
  <c r="AA156" i="26"/>
  <c r="O156" i="26"/>
  <c r="D156" i="26"/>
  <c r="AA155" i="26"/>
  <c r="O155" i="26"/>
  <c r="P155" i="26" s="1"/>
  <c r="D155" i="26"/>
  <c r="AA154" i="26"/>
  <c r="O154" i="26"/>
  <c r="D154" i="26"/>
  <c r="AA153" i="26"/>
  <c r="O153" i="26"/>
  <c r="P153" i="26" s="1"/>
  <c r="D153" i="26"/>
  <c r="AA152" i="26"/>
  <c r="O152" i="26"/>
  <c r="P152" i="26" s="1"/>
  <c r="D152" i="26"/>
  <c r="AA151" i="26"/>
  <c r="O151" i="26"/>
  <c r="D151" i="26"/>
  <c r="AA150" i="26"/>
  <c r="O150" i="26"/>
  <c r="P150" i="26" s="1"/>
  <c r="D150" i="26"/>
  <c r="AA149" i="26"/>
  <c r="O149" i="26"/>
  <c r="P149" i="26" s="1"/>
  <c r="D149" i="26"/>
  <c r="AA148" i="26"/>
  <c r="O148" i="26"/>
  <c r="P148" i="26" s="1"/>
  <c r="D148" i="26"/>
  <c r="AA147" i="26"/>
  <c r="O147" i="26"/>
  <c r="D147" i="26"/>
  <c r="AA146" i="26"/>
  <c r="O146" i="26"/>
  <c r="P146" i="26" s="1"/>
  <c r="D146" i="26"/>
  <c r="AA145" i="26"/>
  <c r="O145" i="26"/>
  <c r="P145" i="26" s="1"/>
  <c r="D145" i="26"/>
  <c r="AA144" i="26"/>
  <c r="O144" i="26"/>
  <c r="P144" i="26" s="1"/>
  <c r="D144" i="26"/>
  <c r="AA143" i="26"/>
  <c r="O143" i="26"/>
  <c r="D143" i="26"/>
  <c r="AA142" i="26"/>
  <c r="O142" i="26"/>
  <c r="P142" i="26" s="1"/>
  <c r="D142" i="26"/>
  <c r="AA141" i="26"/>
  <c r="O141" i="26"/>
  <c r="P141" i="26" s="1"/>
  <c r="D141" i="26"/>
  <c r="AA140" i="26"/>
  <c r="O140" i="26"/>
  <c r="D140" i="26"/>
  <c r="AA139" i="26"/>
  <c r="O139" i="26"/>
  <c r="P139" i="26" s="1"/>
  <c r="D139" i="26"/>
  <c r="AA138" i="26"/>
  <c r="O138" i="26"/>
  <c r="D138" i="26"/>
  <c r="AA137" i="26"/>
  <c r="O137" i="26"/>
  <c r="P137" i="26" s="1"/>
  <c r="D137" i="26"/>
  <c r="AA136" i="26"/>
  <c r="O136" i="26"/>
  <c r="P136" i="26" s="1"/>
  <c r="D136" i="26"/>
  <c r="AA135" i="26"/>
  <c r="O135" i="26"/>
  <c r="P135" i="26" s="1"/>
  <c r="D135" i="26"/>
  <c r="AA134" i="26"/>
  <c r="O134" i="26"/>
  <c r="P134" i="26" s="1"/>
  <c r="D134" i="26"/>
  <c r="AA133" i="26"/>
  <c r="O133" i="26"/>
  <c r="D133" i="26"/>
  <c r="AA132" i="26"/>
  <c r="O132" i="26"/>
  <c r="P132" i="26" s="1"/>
  <c r="D132" i="26"/>
  <c r="AA131" i="26"/>
  <c r="O131" i="26"/>
  <c r="P131" i="26" s="1"/>
  <c r="D131" i="26"/>
  <c r="AA130" i="26"/>
  <c r="O130" i="26"/>
  <c r="P130" i="26" s="1"/>
  <c r="D130" i="26"/>
  <c r="AA129" i="26"/>
  <c r="O129" i="26"/>
  <c r="P129" i="26" s="1"/>
  <c r="D129" i="26"/>
  <c r="AA128" i="26"/>
  <c r="O128" i="26"/>
  <c r="D128" i="26"/>
  <c r="AA127" i="26"/>
  <c r="O127" i="26"/>
  <c r="P127" i="26" s="1"/>
  <c r="D127" i="26"/>
  <c r="AA126" i="26"/>
  <c r="O126" i="26"/>
  <c r="P126" i="26" s="1"/>
  <c r="D126" i="26"/>
  <c r="AA125" i="26"/>
  <c r="O125" i="26"/>
  <c r="D125" i="26"/>
  <c r="AA124" i="26"/>
  <c r="O124" i="26"/>
  <c r="D124" i="26"/>
  <c r="AA123" i="26"/>
  <c r="O123" i="26"/>
  <c r="P123" i="26" s="1"/>
  <c r="D123" i="26"/>
  <c r="AA122" i="26"/>
  <c r="O122" i="26"/>
  <c r="P122" i="26" s="1"/>
  <c r="D122" i="26"/>
  <c r="AA121" i="26"/>
  <c r="O121" i="26"/>
  <c r="P121" i="26" s="1"/>
  <c r="D121" i="26"/>
  <c r="AA120" i="26"/>
  <c r="O120" i="26"/>
  <c r="P120" i="26" s="1"/>
  <c r="D120" i="26"/>
  <c r="AA119" i="26"/>
  <c r="O119" i="26"/>
  <c r="P119" i="26" s="1"/>
  <c r="D119" i="26"/>
  <c r="AA118" i="26"/>
  <c r="O118" i="26"/>
  <c r="P118" i="26" s="1"/>
  <c r="D118" i="26"/>
  <c r="AA117" i="26"/>
  <c r="O117" i="26"/>
  <c r="P117" i="26" s="1"/>
  <c r="D117" i="26"/>
  <c r="AA116" i="26"/>
  <c r="O116" i="26"/>
  <c r="P116" i="26" s="1"/>
  <c r="D116" i="26"/>
  <c r="AA115" i="26"/>
  <c r="O115" i="26"/>
  <c r="P115" i="26" s="1"/>
  <c r="D115" i="26"/>
  <c r="AA114" i="26"/>
  <c r="O114" i="26"/>
  <c r="P114" i="26" s="1"/>
  <c r="D114" i="26"/>
  <c r="AA113" i="26"/>
  <c r="O113" i="26"/>
  <c r="P113" i="26" s="1"/>
  <c r="D113" i="26"/>
  <c r="AA112" i="26"/>
  <c r="O112" i="26"/>
  <c r="P112" i="26" s="1"/>
  <c r="D112" i="26"/>
  <c r="AA111" i="26"/>
  <c r="O111" i="26"/>
  <c r="D111" i="26"/>
  <c r="AA110" i="26"/>
  <c r="O110" i="26"/>
  <c r="D110" i="26"/>
  <c r="AA109" i="26"/>
  <c r="O109" i="26"/>
  <c r="P109" i="26" s="1"/>
  <c r="D109" i="26"/>
  <c r="AA108" i="26"/>
  <c r="O108" i="26"/>
  <c r="D108" i="26"/>
  <c r="AA107" i="26"/>
  <c r="O107" i="26"/>
  <c r="D107" i="26"/>
  <c r="AA106" i="26"/>
  <c r="O106" i="26"/>
  <c r="P106" i="26" s="1"/>
  <c r="D106" i="26"/>
  <c r="AA105" i="26"/>
  <c r="O105" i="26"/>
  <c r="P105" i="26" s="1"/>
  <c r="D105" i="26"/>
  <c r="AA104" i="26"/>
  <c r="O104" i="26"/>
  <c r="P104" i="26" s="1"/>
  <c r="D104" i="26"/>
  <c r="AA103" i="26"/>
  <c r="O103" i="26"/>
  <c r="P103" i="26" s="1"/>
  <c r="D103" i="26"/>
  <c r="AA102" i="26"/>
  <c r="O102" i="26"/>
  <c r="D102" i="26"/>
  <c r="AA101" i="26"/>
  <c r="O101" i="26"/>
  <c r="D101" i="26"/>
  <c r="AA100" i="26"/>
  <c r="O100" i="26"/>
  <c r="P100" i="26" s="1"/>
  <c r="D100" i="26"/>
  <c r="AA99" i="26"/>
  <c r="O99" i="26"/>
  <c r="P99" i="26" s="1"/>
  <c r="D99" i="26"/>
  <c r="AA98" i="26"/>
  <c r="O98" i="26"/>
  <c r="P98" i="26" s="1"/>
  <c r="D98" i="26"/>
  <c r="AA97" i="26"/>
  <c r="O97" i="26"/>
  <c r="D97" i="26"/>
  <c r="AA96" i="26"/>
  <c r="O96" i="26"/>
  <c r="D96" i="26"/>
  <c r="AA95" i="26"/>
  <c r="O95" i="26"/>
  <c r="P95" i="26" s="1"/>
  <c r="D95" i="26"/>
  <c r="AA94" i="26"/>
  <c r="O94" i="26"/>
  <c r="D94" i="26"/>
  <c r="AA93" i="26"/>
  <c r="O93" i="26"/>
  <c r="P93" i="26" s="1"/>
  <c r="D93" i="26"/>
  <c r="AA92" i="26"/>
  <c r="O92" i="26"/>
  <c r="D92" i="26"/>
  <c r="AA91" i="26"/>
  <c r="O91" i="26"/>
  <c r="P91" i="26" s="1"/>
  <c r="D91" i="26"/>
  <c r="AA90" i="26"/>
  <c r="O90" i="26"/>
  <c r="D90" i="26"/>
  <c r="AA89" i="26"/>
  <c r="O89" i="26"/>
  <c r="D89" i="26"/>
  <c r="AA88" i="26"/>
  <c r="O88" i="26"/>
  <c r="D88" i="26"/>
  <c r="AA87" i="26"/>
  <c r="O87" i="26"/>
  <c r="D87" i="26"/>
  <c r="AA86" i="26"/>
  <c r="O86" i="26"/>
  <c r="P86" i="26" s="1"/>
  <c r="D86" i="26"/>
  <c r="AA85" i="26"/>
  <c r="O85" i="26"/>
  <c r="P85" i="26" s="1"/>
  <c r="D85" i="26"/>
  <c r="AA84" i="26"/>
  <c r="O84" i="26"/>
  <c r="P84" i="26" s="1"/>
  <c r="D84" i="26"/>
  <c r="AA83" i="26"/>
  <c r="O83" i="26"/>
  <c r="P83" i="26" s="1"/>
  <c r="D83" i="26"/>
  <c r="AA82" i="26"/>
  <c r="O82" i="26"/>
  <c r="D82" i="26"/>
  <c r="AA81" i="26"/>
  <c r="O81" i="26"/>
  <c r="P81" i="26" s="1"/>
  <c r="D81" i="26"/>
  <c r="AA80" i="26"/>
  <c r="O80" i="26"/>
  <c r="P80" i="26" s="1"/>
  <c r="D80" i="26"/>
  <c r="AA79" i="26"/>
  <c r="O79" i="26"/>
  <c r="P79" i="26" s="1"/>
  <c r="D79" i="26"/>
  <c r="AA78" i="26"/>
  <c r="O78" i="26"/>
  <c r="P78" i="26" s="1"/>
  <c r="D78" i="26"/>
  <c r="AA77" i="26"/>
  <c r="O77" i="26"/>
  <c r="D77" i="26"/>
  <c r="AA76" i="26"/>
  <c r="O76" i="26"/>
  <c r="D76" i="26"/>
  <c r="AA75" i="26"/>
  <c r="O75" i="26"/>
  <c r="P75" i="26" s="1"/>
  <c r="D75" i="26"/>
  <c r="AA74" i="26"/>
  <c r="O74" i="26"/>
  <c r="P74" i="26" s="1"/>
  <c r="D74" i="26"/>
  <c r="AA73" i="26"/>
  <c r="O73" i="26"/>
  <c r="P73" i="26" s="1"/>
  <c r="D73" i="26"/>
  <c r="AA72" i="26"/>
  <c r="O72" i="26"/>
  <c r="D72" i="26"/>
  <c r="AA71" i="26"/>
  <c r="O71" i="26"/>
  <c r="P71" i="26" s="1"/>
  <c r="D71" i="26"/>
  <c r="AA70" i="26"/>
  <c r="O70" i="26"/>
  <c r="P70" i="26" s="1"/>
  <c r="D70" i="26"/>
  <c r="AA69" i="26"/>
  <c r="O69" i="26"/>
  <c r="P69" i="26" s="1"/>
  <c r="D69" i="26"/>
  <c r="AA68" i="26"/>
  <c r="O68" i="26"/>
  <c r="D68" i="26"/>
  <c r="AA67" i="26"/>
  <c r="O67" i="26"/>
  <c r="P67" i="26" s="1"/>
  <c r="D67" i="26"/>
  <c r="AA66" i="26"/>
  <c r="O66" i="26"/>
  <c r="D66" i="26"/>
  <c r="AA65" i="26"/>
  <c r="O65" i="26"/>
  <c r="P65" i="26" s="1"/>
  <c r="D65" i="26"/>
  <c r="AA64" i="26"/>
  <c r="O64" i="26"/>
  <c r="P64" i="26" s="1"/>
  <c r="D64" i="26"/>
  <c r="AA63" i="26"/>
  <c r="O63" i="26"/>
  <c r="D63" i="26"/>
  <c r="AA62" i="26"/>
  <c r="O62" i="26"/>
  <c r="D62" i="26"/>
  <c r="AA61" i="26"/>
  <c r="O61" i="26"/>
  <c r="D61" i="26"/>
  <c r="AA60" i="26"/>
  <c r="O60" i="26"/>
  <c r="D60" i="26"/>
  <c r="AA59" i="26"/>
  <c r="O59" i="26"/>
  <c r="D59" i="26"/>
  <c r="AA58" i="26"/>
  <c r="O58" i="26"/>
  <c r="D58" i="26"/>
  <c r="AA57" i="26"/>
  <c r="O57" i="26"/>
  <c r="P57" i="26" s="1"/>
  <c r="D57" i="26"/>
  <c r="AA56" i="26"/>
  <c r="O56" i="26"/>
  <c r="P56" i="26" s="1"/>
  <c r="D56" i="26"/>
  <c r="AA55" i="26"/>
  <c r="O55" i="26"/>
  <c r="P55" i="26" s="1"/>
  <c r="D55" i="26"/>
  <c r="AA54" i="26"/>
  <c r="O54" i="26"/>
  <c r="P54" i="26" s="1"/>
  <c r="D54" i="26"/>
  <c r="AA53" i="26"/>
  <c r="O53" i="26"/>
  <c r="D53" i="26"/>
  <c r="AA52" i="26"/>
  <c r="O52" i="26"/>
  <c r="P52" i="26" s="1"/>
  <c r="D52" i="26"/>
  <c r="AA51" i="26"/>
  <c r="O51" i="26"/>
  <c r="P51" i="26" s="1"/>
  <c r="D51" i="26"/>
  <c r="AA50" i="26"/>
  <c r="O50" i="26"/>
  <c r="D50" i="26"/>
  <c r="AA49" i="26"/>
  <c r="O49" i="26"/>
  <c r="P49" i="26" s="1"/>
  <c r="D49" i="26"/>
  <c r="AA48" i="26"/>
  <c r="O48" i="26"/>
  <c r="D48" i="26"/>
  <c r="AA47" i="26"/>
  <c r="O47" i="26"/>
  <c r="D47" i="26"/>
  <c r="AA46" i="26"/>
  <c r="O46" i="26"/>
  <c r="P46" i="26" s="1"/>
  <c r="D46" i="26"/>
  <c r="AA45" i="26"/>
  <c r="O45" i="26"/>
  <c r="D45" i="26"/>
  <c r="AA44" i="26"/>
  <c r="O44" i="26"/>
  <c r="D44" i="26"/>
  <c r="AA43" i="26"/>
  <c r="O43" i="26"/>
  <c r="P43" i="26" s="1"/>
  <c r="D43" i="26"/>
  <c r="AA42" i="26"/>
  <c r="O42" i="26"/>
  <c r="P42" i="26" s="1"/>
  <c r="D42" i="26"/>
  <c r="AA41" i="26"/>
  <c r="O41" i="26"/>
  <c r="P41" i="26" s="1"/>
  <c r="D41" i="26"/>
  <c r="AA40" i="26"/>
  <c r="O40" i="26"/>
  <c r="P40" i="26" s="1"/>
  <c r="D40" i="26"/>
  <c r="AA39" i="26"/>
  <c r="O39" i="26"/>
  <c r="P39" i="26" s="1"/>
  <c r="D39" i="26"/>
  <c r="AA38" i="26"/>
  <c r="O38" i="26"/>
  <c r="D38" i="26"/>
  <c r="AA37" i="26"/>
  <c r="O37" i="26"/>
  <c r="P37" i="26" s="1"/>
  <c r="D37" i="26"/>
  <c r="AA36" i="26"/>
  <c r="O36" i="26"/>
  <c r="D36" i="26"/>
  <c r="AA35" i="26"/>
  <c r="O35" i="26"/>
  <c r="P35" i="26" s="1"/>
  <c r="D35" i="26"/>
  <c r="AA34" i="26"/>
  <c r="O34" i="26"/>
  <c r="P34" i="26" s="1"/>
  <c r="D34" i="26"/>
  <c r="AA33" i="26"/>
  <c r="O33" i="26"/>
  <c r="P33" i="26" s="1"/>
  <c r="D33" i="26"/>
  <c r="AA32" i="26"/>
  <c r="O32" i="26"/>
  <c r="P32" i="26" s="1"/>
  <c r="D32" i="26"/>
  <c r="AA31" i="26"/>
  <c r="O31" i="26"/>
  <c r="P31" i="26" s="1"/>
  <c r="D31" i="26"/>
  <c r="AA30" i="26"/>
  <c r="O30" i="26"/>
  <c r="P30" i="26" s="1"/>
  <c r="D30" i="26"/>
  <c r="AA29" i="26"/>
  <c r="O29" i="26"/>
  <c r="P29" i="26" s="1"/>
  <c r="D29" i="26"/>
  <c r="AA28" i="26"/>
  <c r="O28" i="26"/>
  <c r="P28" i="26" s="1"/>
  <c r="D28" i="26"/>
  <c r="AA27" i="26"/>
  <c r="O27" i="26"/>
  <c r="D27" i="26"/>
  <c r="AA26" i="26"/>
  <c r="O26" i="26"/>
  <c r="P26" i="26" s="1"/>
  <c r="D26" i="26"/>
  <c r="AA25" i="26"/>
  <c r="O25" i="26"/>
  <c r="D25" i="26"/>
  <c r="AA24" i="26"/>
  <c r="O24" i="26"/>
  <c r="D24" i="26"/>
  <c r="AA23" i="26"/>
  <c r="O23" i="26"/>
  <c r="P23" i="26" s="1"/>
  <c r="D23" i="26"/>
  <c r="AA22" i="26"/>
  <c r="O22" i="26"/>
  <c r="P22" i="26" s="1"/>
  <c r="D22" i="26"/>
  <c r="AA21" i="26"/>
  <c r="O21" i="26"/>
  <c r="D21" i="26"/>
  <c r="AA20" i="26"/>
  <c r="O20" i="26"/>
  <c r="D20" i="26"/>
  <c r="AA19" i="26"/>
  <c r="O19" i="26"/>
  <c r="P19" i="26" s="1"/>
  <c r="D19" i="26"/>
  <c r="AA18" i="26"/>
  <c r="D18" i="26"/>
  <c r="AA17" i="26"/>
  <c r="O17" i="26"/>
  <c r="D17" i="26"/>
  <c r="AA16" i="26"/>
  <c r="O16" i="26"/>
  <c r="P16" i="26" s="1"/>
  <c r="D16" i="26"/>
  <c r="AA15" i="26"/>
  <c r="O15" i="26"/>
  <c r="P15" i="26" s="1"/>
  <c r="D15" i="26"/>
  <c r="AA14" i="26"/>
  <c r="O14" i="26"/>
  <c r="P14" i="26" s="1"/>
  <c r="D14" i="26"/>
  <c r="AA13" i="26"/>
  <c r="O13" i="26"/>
  <c r="P13" i="26" s="1"/>
  <c r="D13" i="26"/>
  <c r="AA12" i="26"/>
  <c r="O12" i="26"/>
  <c r="D12" i="26"/>
  <c r="AA11" i="26"/>
  <c r="O11" i="26"/>
  <c r="D11" i="26"/>
  <c r="AA10" i="26"/>
  <c r="O10" i="26"/>
  <c r="P10" i="26" s="1"/>
  <c r="D10" i="26"/>
  <c r="AA9" i="26"/>
  <c r="O9" i="26"/>
  <c r="P9" i="26" s="1"/>
  <c r="D9" i="26"/>
  <c r="AA8" i="26"/>
  <c r="O8" i="26"/>
  <c r="P8" i="26" s="1"/>
  <c r="D8" i="26"/>
  <c r="AA7" i="26"/>
  <c r="O7" i="26"/>
  <c r="P7" i="26" s="1"/>
  <c r="D7" i="26"/>
  <c r="B74" i="70"/>
  <c r="B73" i="70"/>
  <c r="B72" i="70"/>
  <c r="B71" i="70"/>
  <c r="G71" i="70" s="1"/>
  <c r="B70" i="70"/>
  <c r="B69" i="70"/>
  <c r="B68" i="70"/>
  <c r="B67" i="70"/>
  <c r="B66" i="70"/>
  <c r="B65" i="70"/>
  <c r="B64" i="70"/>
  <c r="B63" i="70"/>
  <c r="B62" i="70"/>
  <c r="D62" i="70" s="1"/>
  <c r="B61" i="70"/>
  <c r="H66" i="70"/>
  <c r="H5" i="70"/>
  <c r="G5" i="70"/>
  <c r="F5" i="70"/>
  <c r="E5" i="70"/>
  <c r="D5" i="70"/>
  <c r="C5" i="70"/>
  <c r="B46" i="70"/>
  <c r="B45" i="70"/>
  <c r="G45" i="70" s="1"/>
  <c r="B44" i="70"/>
  <c r="B43" i="70"/>
  <c r="B42" i="70"/>
  <c r="B41" i="70"/>
  <c r="B40" i="70"/>
  <c r="B39" i="70"/>
  <c r="B38" i="70"/>
  <c r="B37" i="70"/>
  <c r="B36" i="70"/>
  <c r="B35" i="70"/>
  <c r="B34" i="70"/>
  <c r="B33" i="70"/>
  <c r="X60" i="46"/>
  <c r="W60" i="46"/>
  <c r="V60" i="46"/>
  <c r="U60" i="46"/>
  <c r="T60" i="46"/>
  <c r="S60" i="46"/>
  <c r="R60" i="46"/>
  <c r="Q60" i="46"/>
  <c r="P60" i="46"/>
  <c r="O60" i="46"/>
  <c r="N60" i="46"/>
  <c r="M60" i="46"/>
  <c r="L60" i="46"/>
  <c r="K60" i="46"/>
  <c r="X35" i="46"/>
  <c r="I5" i="70" s="1"/>
  <c r="W35" i="46"/>
  <c r="I6" i="70" s="1"/>
  <c r="J6" i="70" s="1"/>
  <c r="V35" i="46"/>
  <c r="U35" i="46"/>
  <c r="I8" i="70" s="1"/>
  <c r="J8" i="70" s="1"/>
  <c r="T35" i="46"/>
  <c r="I9" i="70" s="1"/>
  <c r="J9" i="70" s="1"/>
  <c r="S35" i="46"/>
  <c r="I10" i="70" s="1"/>
  <c r="J10" i="70" s="1"/>
  <c r="R35" i="46"/>
  <c r="I11" i="70" s="1"/>
  <c r="J11" i="70" s="1"/>
  <c r="Q35" i="46"/>
  <c r="I12" i="70" s="1"/>
  <c r="J12" i="70" s="1"/>
  <c r="P35" i="46"/>
  <c r="I13" i="70" s="1"/>
  <c r="J13" i="70" s="1"/>
  <c r="O35" i="46"/>
  <c r="I14" i="70" s="1"/>
  <c r="J14" i="70" s="1"/>
  <c r="N35" i="46"/>
  <c r="I15" i="70" s="1"/>
  <c r="J15" i="70" s="1"/>
  <c r="M35" i="46"/>
  <c r="I16" i="70" s="1"/>
  <c r="J16" i="70" s="1"/>
  <c r="L35" i="46"/>
  <c r="X21" i="46"/>
  <c r="W21" i="46"/>
  <c r="V21" i="46"/>
  <c r="U21" i="46"/>
  <c r="T21" i="46"/>
  <c r="S21" i="46"/>
  <c r="R21" i="46"/>
  <c r="Q21" i="46"/>
  <c r="P21" i="46"/>
  <c r="O21" i="46"/>
  <c r="N21" i="46"/>
  <c r="M21" i="46"/>
  <c r="L21" i="46"/>
  <c r="Q21" i="26"/>
  <c r="Q36" i="26"/>
  <c r="Q46" i="26"/>
  <c r="Q56" i="26"/>
  <c r="Q67" i="26"/>
  <c r="Q84" i="26"/>
  <c r="Q95" i="26"/>
  <c r="Q113" i="26"/>
  <c r="Q125" i="26"/>
  <c r="Q133" i="26"/>
  <c r="Q140" i="26"/>
  <c r="Q161" i="26"/>
  <c r="X8" i="46"/>
  <c r="W8" i="46"/>
  <c r="V8" i="46"/>
  <c r="U8" i="46"/>
  <c r="T8" i="46"/>
  <c r="S8" i="46"/>
  <c r="R8" i="46"/>
  <c r="Q8" i="46"/>
  <c r="P8" i="46"/>
  <c r="O8" i="46"/>
  <c r="N8" i="46"/>
  <c r="M8" i="46"/>
  <c r="L8" i="46"/>
  <c r="X6" i="46"/>
  <c r="X50" i="46" s="1"/>
  <c r="W6" i="46"/>
  <c r="W50" i="46" s="1"/>
  <c r="V6" i="46"/>
  <c r="V50" i="46" s="1"/>
  <c r="U6" i="46"/>
  <c r="U50" i="46" s="1"/>
  <c r="T6" i="46"/>
  <c r="T50" i="46" s="1"/>
  <c r="S6" i="46"/>
  <c r="S50" i="46" s="1"/>
  <c r="R6" i="46"/>
  <c r="R50" i="46" s="1"/>
  <c r="Q6" i="46"/>
  <c r="Q50" i="46" s="1"/>
  <c r="P6" i="46"/>
  <c r="P50" i="46" s="1"/>
  <c r="O6" i="46"/>
  <c r="O50" i="46" s="1"/>
  <c r="N6" i="46"/>
  <c r="N50" i="46" s="1"/>
  <c r="M6" i="46"/>
  <c r="M50" i="46" s="1"/>
  <c r="L6" i="46"/>
  <c r="L50" i="46" s="1"/>
  <c r="K6" i="46"/>
  <c r="K50" i="46" s="1"/>
  <c r="Q191" i="26"/>
  <c r="H36" i="46"/>
  <c r="S204" i="26" s="1"/>
  <c r="Q198" i="26"/>
  <c r="Q193" i="26"/>
  <c r="Q189" i="26"/>
  <c r="T47" i="26"/>
  <c r="T35" i="26"/>
  <c r="T38" i="26"/>
  <c r="T32" i="26"/>
  <c r="Q128" i="26"/>
  <c r="Q174" i="26"/>
  <c r="C67" i="70"/>
  <c r="O19" i="70" l="1"/>
  <c r="T164" i="26"/>
  <c r="K18" i="70"/>
  <c r="T69" i="26"/>
  <c r="K10" i="70"/>
  <c r="V36" i="46"/>
  <c r="S37" i="26" s="1"/>
  <c r="I7" i="70"/>
  <c r="J7" i="70" s="1"/>
  <c r="G36" i="46"/>
  <c r="S221" i="26" s="1"/>
  <c r="I22" i="70"/>
  <c r="J22" i="70" s="1"/>
  <c r="F36" i="46"/>
  <c r="I23" i="70"/>
  <c r="J23" i="70" s="1"/>
  <c r="T153" i="26"/>
  <c r="K17" i="70"/>
  <c r="T56" i="26"/>
  <c r="K9" i="70"/>
  <c r="O9" i="70" s="1"/>
  <c r="L36" i="46"/>
  <c r="I17" i="70"/>
  <c r="J17" i="70" s="1"/>
  <c r="T145" i="26"/>
  <c r="K16" i="70"/>
  <c r="T49" i="26"/>
  <c r="K8" i="70"/>
  <c r="O8" i="70" s="1"/>
  <c r="T84" i="26"/>
  <c r="K11" i="70"/>
  <c r="N11" i="70" s="1"/>
  <c r="T223" i="26"/>
  <c r="K23" i="70"/>
  <c r="T128" i="26"/>
  <c r="K15" i="70"/>
  <c r="T31" i="26"/>
  <c r="K7" i="70"/>
  <c r="T210" i="26"/>
  <c r="K22" i="70"/>
  <c r="T120" i="26"/>
  <c r="K14" i="70"/>
  <c r="K70" i="70" s="1"/>
  <c r="T25" i="26"/>
  <c r="K6" i="70"/>
  <c r="D36" i="46"/>
  <c r="I25" i="70"/>
  <c r="J25" i="70" s="1"/>
  <c r="T15" i="26"/>
  <c r="T6" i="26"/>
  <c r="T180" i="26"/>
  <c r="K19" i="70"/>
  <c r="N19" i="70" s="1"/>
  <c r="T197" i="26"/>
  <c r="K20" i="70"/>
  <c r="K48" i="70" s="1"/>
  <c r="T96" i="26"/>
  <c r="K12" i="70"/>
  <c r="O12" i="70" s="1"/>
  <c r="AH258" i="26"/>
  <c r="AK258" i="26"/>
  <c r="AK259" i="26"/>
  <c r="AE204" i="26"/>
  <c r="AK266" i="26"/>
  <c r="AL266" i="26" s="1"/>
  <c r="M261" i="26"/>
  <c r="N261" i="26" s="1"/>
  <c r="M269" i="26"/>
  <c r="N269" i="26" s="1"/>
  <c r="M267" i="26"/>
  <c r="N267" i="26" s="1"/>
  <c r="V265" i="26"/>
  <c r="W265" i="26" s="1"/>
  <c r="V259" i="26"/>
  <c r="W259" i="26" s="1"/>
  <c r="AI258" i="26"/>
  <c r="J258" i="26"/>
  <c r="K258" i="26" s="1"/>
  <c r="V263" i="26"/>
  <c r="W263" i="26" s="1"/>
  <c r="J266" i="26"/>
  <c r="K266" i="26" s="1"/>
  <c r="V268" i="26"/>
  <c r="W268" i="26" s="1"/>
  <c r="V269" i="26"/>
  <c r="W269" i="26" s="1"/>
  <c r="AB192" i="26"/>
  <c r="G65" i="46"/>
  <c r="M22" i="70" s="1"/>
  <c r="E65" i="46"/>
  <c r="F65" i="46"/>
  <c r="D65" i="46"/>
  <c r="M25" i="70" s="1"/>
  <c r="Z258" i="26"/>
  <c r="L65" i="46"/>
  <c r="M17" i="70" s="1"/>
  <c r="R65" i="46"/>
  <c r="M11" i="70" s="1"/>
  <c r="X65" i="46"/>
  <c r="X6" i="26" s="1"/>
  <c r="I65" i="46"/>
  <c r="M20" i="70" s="1"/>
  <c r="K65" i="46"/>
  <c r="M18" i="70" s="1"/>
  <c r="O18" i="70" s="1"/>
  <c r="M65" i="46"/>
  <c r="M16" i="70" s="1"/>
  <c r="S65" i="46"/>
  <c r="M10" i="70" s="1"/>
  <c r="O10" i="70" s="1"/>
  <c r="W65" i="46"/>
  <c r="N65" i="46"/>
  <c r="M15" i="70" s="1"/>
  <c r="T65" i="46"/>
  <c r="M9" i="70" s="1"/>
  <c r="O65" i="46"/>
  <c r="M14" i="70" s="1"/>
  <c r="U65" i="46"/>
  <c r="M8" i="70" s="1"/>
  <c r="J65" i="46"/>
  <c r="M19" i="70" s="1"/>
  <c r="H65" i="46"/>
  <c r="Q65" i="46"/>
  <c r="M12" i="70" s="1"/>
  <c r="P65" i="46"/>
  <c r="M13" i="70" s="1"/>
  <c r="O13" i="70" s="1"/>
  <c r="V65" i="46"/>
  <c r="M7" i="70" s="1"/>
  <c r="N265" i="26"/>
  <c r="V266" i="26"/>
  <c r="W266" i="26" s="1"/>
  <c r="I67" i="70"/>
  <c r="T42" i="26"/>
  <c r="AF42" i="26" s="1"/>
  <c r="T52" i="26"/>
  <c r="AF52" i="26" s="1"/>
  <c r="AC84" i="26"/>
  <c r="T48" i="26"/>
  <c r="AF48" i="26" s="1"/>
  <c r="T45" i="26"/>
  <c r="AF45" i="26" s="1"/>
  <c r="T44" i="26"/>
  <c r="H44" i="26" s="1"/>
  <c r="T51" i="26"/>
  <c r="H51" i="26" s="1"/>
  <c r="K36" i="70"/>
  <c r="T50" i="26"/>
  <c r="H50" i="26" s="1"/>
  <c r="O56" i="46"/>
  <c r="L14" i="70" s="1"/>
  <c r="F56" i="46"/>
  <c r="L23" i="70" s="1"/>
  <c r="J56" i="46"/>
  <c r="L19" i="70" s="1"/>
  <c r="L70" i="46"/>
  <c r="I56" i="46"/>
  <c r="L20" i="70" s="1"/>
  <c r="Q241" i="26"/>
  <c r="F19" i="46"/>
  <c r="Q226" i="26" s="1"/>
  <c r="AC226" i="26" s="1"/>
  <c r="D19" i="46"/>
  <c r="Q249" i="26" s="1"/>
  <c r="S207" i="26"/>
  <c r="AB13" i="26"/>
  <c r="AB15" i="26"/>
  <c r="D67" i="70"/>
  <c r="T97" i="26"/>
  <c r="AF97" i="26" s="1"/>
  <c r="AF84" i="26"/>
  <c r="S219" i="26"/>
  <c r="K5" i="70"/>
  <c r="Z261" i="26"/>
  <c r="T151" i="26"/>
  <c r="AF151" i="26" s="1"/>
  <c r="AB211" i="26"/>
  <c r="AF180" i="26"/>
  <c r="AF31" i="26"/>
  <c r="T34" i="26"/>
  <c r="H34" i="26" s="1"/>
  <c r="T41" i="26"/>
  <c r="AF41" i="26" s="1"/>
  <c r="T174" i="26"/>
  <c r="AF174" i="26" s="1"/>
  <c r="Q194" i="26"/>
  <c r="AC194" i="26" s="1"/>
  <c r="Q190" i="26"/>
  <c r="E190" i="26" s="1"/>
  <c r="AB19" i="26"/>
  <c r="AB29" i="26"/>
  <c r="AB33" i="26"/>
  <c r="AB51" i="26"/>
  <c r="AB69" i="26"/>
  <c r="AB71" i="26"/>
  <c r="AB85" i="26"/>
  <c r="AB103" i="26"/>
  <c r="AB127" i="26"/>
  <c r="AL261" i="26"/>
  <c r="S214" i="26"/>
  <c r="Q97" i="26"/>
  <c r="AC97" i="26" s="1"/>
  <c r="S216" i="26"/>
  <c r="T30" i="26"/>
  <c r="AF30" i="26" s="1"/>
  <c r="T33" i="26"/>
  <c r="AF33" i="26" s="1"/>
  <c r="T36" i="26"/>
  <c r="AF36" i="26" s="1"/>
  <c r="Q192" i="26"/>
  <c r="E192" i="26" s="1"/>
  <c r="Q92" i="26"/>
  <c r="E92" i="26" s="1"/>
  <c r="F92" i="26" s="1"/>
  <c r="K63" i="70"/>
  <c r="J78" i="70"/>
  <c r="T39" i="26"/>
  <c r="AF39" i="26" s="1"/>
  <c r="Q188" i="26"/>
  <c r="AC188" i="26" s="1"/>
  <c r="Q90" i="26"/>
  <c r="AC90" i="26" s="1"/>
  <c r="T37" i="26"/>
  <c r="AF37" i="26" s="1"/>
  <c r="Q186" i="26"/>
  <c r="E186" i="26" s="1"/>
  <c r="Q196" i="26"/>
  <c r="E196" i="26" s="1"/>
  <c r="D70" i="70"/>
  <c r="T40" i="26"/>
  <c r="H40" i="26" s="1"/>
  <c r="Q197" i="26"/>
  <c r="AC197" i="26" s="1"/>
  <c r="Q187" i="26"/>
  <c r="AC187" i="26" s="1"/>
  <c r="E67" i="26"/>
  <c r="F67" i="26" s="1"/>
  <c r="Q150" i="26"/>
  <c r="AC150" i="26" s="1"/>
  <c r="Q152" i="26"/>
  <c r="E152" i="26" s="1"/>
  <c r="Q9" i="26"/>
  <c r="R9" i="26" s="1"/>
  <c r="AL258" i="26"/>
  <c r="Q12" i="26"/>
  <c r="E12" i="26" s="1"/>
  <c r="F12" i="26" s="1"/>
  <c r="Q155" i="26"/>
  <c r="E155" i="26" s="1"/>
  <c r="AB126" i="26"/>
  <c r="Q10" i="26"/>
  <c r="R10" i="26" s="1"/>
  <c r="Q15" i="26"/>
  <c r="R15" i="26" s="1"/>
  <c r="Q17" i="26"/>
  <c r="AC17" i="26" s="1"/>
  <c r="Q159" i="26"/>
  <c r="AC159" i="26" s="1"/>
  <c r="S36" i="46"/>
  <c r="S73" i="26" s="1"/>
  <c r="Q7" i="26"/>
  <c r="R7" i="26" s="1"/>
  <c r="AB10" i="26"/>
  <c r="AB16" i="26"/>
  <c r="Q8" i="26"/>
  <c r="AC8" i="26" s="1"/>
  <c r="Q160" i="26"/>
  <c r="E160" i="26" s="1"/>
  <c r="Q16" i="26"/>
  <c r="E16" i="26" s="1"/>
  <c r="F16" i="26" s="1"/>
  <c r="Q154" i="26"/>
  <c r="AC154" i="26" s="1"/>
  <c r="Q121" i="26"/>
  <c r="R121" i="26" s="1"/>
  <c r="AB162" i="26"/>
  <c r="AB178" i="26"/>
  <c r="Q117" i="26"/>
  <c r="E117" i="26" s="1"/>
  <c r="F117" i="26" s="1"/>
  <c r="E162" i="26"/>
  <c r="AB210" i="26"/>
  <c r="T90" i="26"/>
  <c r="H90" i="26" s="1"/>
  <c r="T100" i="26"/>
  <c r="H100" i="26" s="1"/>
  <c r="T162" i="26"/>
  <c r="H162" i="26" s="1"/>
  <c r="Q218" i="26"/>
  <c r="AC218" i="26" s="1"/>
  <c r="T99" i="26"/>
  <c r="H99" i="26" s="1"/>
  <c r="T24" i="26"/>
  <c r="AF24" i="26" s="1"/>
  <c r="T170" i="26"/>
  <c r="H170" i="26" s="1"/>
  <c r="T95" i="26"/>
  <c r="H95" i="26" s="1"/>
  <c r="T101" i="26"/>
  <c r="AF101" i="26" s="1"/>
  <c r="T98" i="26"/>
  <c r="AF98" i="26" s="1"/>
  <c r="E191" i="26"/>
  <c r="T165" i="26"/>
  <c r="H165" i="26" s="1"/>
  <c r="T93" i="26"/>
  <c r="AF93" i="26" s="1"/>
  <c r="T92" i="26"/>
  <c r="AF92" i="26" s="1"/>
  <c r="Q144" i="26"/>
  <c r="AC144" i="26" s="1"/>
  <c r="T94" i="26"/>
  <c r="H94" i="26" s="1"/>
  <c r="T91" i="26"/>
  <c r="H91" i="26" s="1"/>
  <c r="G37" i="26"/>
  <c r="X182" i="26"/>
  <c r="T127" i="26"/>
  <c r="AF127" i="26" s="1"/>
  <c r="J260" i="26"/>
  <c r="K260" i="26" s="1"/>
  <c r="T118" i="26"/>
  <c r="AF118" i="26" s="1"/>
  <c r="M36" i="46"/>
  <c r="S145" i="26" s="1"/>
  <c r="T193" i="26"/>
  <c r="H193" i="26" s="1"/>
  <c r="T190" i="26"/>
  <c r="H190" i="26" s="1"/>
  <c r="N264" i="26"/>
  <c r="V261" i="26"/>
  <c r="W261" i="26" s="1"/>
  <c r="N263" i="26"/>
  <c r="AL260" i="26"/>
  <c r="N260" i="26"/>
  <c r="E195" i="26"/>
  <c r="N36" i="46"/>
  <c r="S127" i="26" s="1"/>
  <c r="T141" i="26"/>
  <c r="H141" i="26" s="1"/>
  <c r="E36" i="70"/>
  <c r="AB64" i="26"/>
  <c r="AB80" i="26"/>
  <c r="AB100" i="26"/>
  <c r="AB114" i="26"/>
  <c r="D49" i="70"/>
  <c r="Q177" i="26"/>
  <c r="E177" i="26" s="1"/>
  <c r="E56" i="26"/>
  <c r="F56" i="26" s="1"/>
  <c r="AB164" i="26"/>
  <c r="Q111" i="26"/>
  <c r="AC111" i="26" s="1"/>
  <c r="T66" i="26"/>
  <c r="AF66" i="26" s="1"/>
  <c r="Q108" i="26"/>
  <c r="AC108" i="26" s="1"/>
  <c r="T213" i="26"/>
  <c r="AF213" i="26" s="1"/>
  <c r="Q112" i="26"/>
  <c r="AC112" i="26" s="1"/>
  <c r="Q178" i="26"/>
  <c r="AC178" i="26" s="1"/>
  <c r="Q206" i="26"/>
  <c r="E206" i="26" s="1"/>
  <c r="Q105" i="26"/>
  <c r="E105" i="26" s="1"/>
  <c r="F105" i="26" s="1"/>
  <c r="T146" i="26"/>
  <c r="H146" i="26" s="1"/>
  <c r="I77" i="70"/>
  <c r="V264" i="26"/>
  <c r="W264" i="26" s="1"/>
  <c r="J261" i="26"/>
  <c r="K261" i="26" s="1"/>
  <c r="J259" i="26"/>
  <c r="K259" i="26" s="1"/>
  <c r="Z263" i="26"/>
  <c r="V267" i="26"/>
  <c r="W267" i="26" s="1"/>
  <c r="O36" i="46"/>
  <c r="S114" i="26" s="1"/>
  <c r="V258" i="26"/>
  <c r="W258" i="26" s="1"/>
  <c r="AB204" i="26"/>
  <c r="Q167" i="26"/>
  <c r="E167" i="26" s="1"/>
  <c r="Q183" i="26"/>
  <c r="E183" i="26" s="1"/>
  <c r="Q219" i="26"/>
  <c r="E219" i="26" s="1"/>
  <c r="Q212" i="26"/>
  <c r="AC212" i="26" s="1"/>
  <c r="T144" i="26"/>
  <c r="H144" i="26" s="1"/>
  <c r="T149" i="26"/>
  <c r="AF149" i="26" s="1"/>
  <c r="T73" i="26"/>
  <c r="H73" i="26" s="1"/>
  <c r="T142" i="26"/>
  <c r="H142" i="26" s="1"/>
  <c r="T148" i="26"/>
  <c r="AF148" i="26" s="1"/>
  <c r="Q171" i="26"/>
  <c r="AC171" i="26" s="1"/>
  <c r="Q181" i="26"/>
  <c r="AC181" i="26" s="1"/>
  <c r="Q106" i="26"/>
  <c r="E106" i="26" s="1"/>
  <c r="F106" i="26" s="1"/>
  <c r="E44" i="70"/>
  <c r="AB160" i="26"/>
  <c r="D77" i="70"/>
  <c r="AL264" i="26"/>
  <c r="AH259" i="26"/>
  <c r="AI259" i="26" s="1"/>
  <c r="Q168" i="26"/>
  <c r="AC168" i="26" s="1"/>
  <c r="Q213" i="26"/>
  <c r="E213" i="26" s="1"/>
  <c r="Q215" i="26"/>
  <c r="AC215" i="26" s="1"/>
  <c r="T138" i="26"/>
  <c r="AF138" i="26" s="1"/>
  <c r="T140" i="26"/>
  <c r="H140" i="26" s="1"/>
  <c r="T76" i="26"/>
  <c r="AF76" i="26" s="1"/>
  <c r="K72" i="70"/>
  <c r="T72" i="26"/>
  <c r="AF72" i="26" s="1"/>
  <c r="T74" i="26"/>
  <c r="AF74" i="26" s="1"/>
  <c r="Q165" i="26"/>
  <c r="E165" i="26" s="1"/>
  <c r="Q184" i="26"/>
  <c r="E184" i="26" s="1"/>
  <c r="Q175" i="26"/>
  <c r="AC175" i="26" s="1"/>
  <c r="K36" i="46"/>
  <c r="S165" i="26" s="1"/>
  <c r="Q173" i="26"/>
  <c r="AC173" i="26" s="1"/>
  <c r="Q163" i="26"/>
  <c r="E163" i="26" s="1"/>
  <c r="Q217" i="26"/>
  <c r="AC217" i="26" s="1"/>
  <c r="Q216" i="26"/>
  <c r="E216" i="26" s="1"/>
  <c r="T70" i="26"/>
  <c r="H70" i="26" s="1"/>
  <c r="T143" i="26"/>
  <c r="H143" i="26" s="1"/>
  <c r="T75" i="26"/>
  <c r="AF75" i="26" s="1"/>
  <c r="T71" i="26"/>
  <c r="AF71" i="26" s="1"/>
  <c r="Q179" i="26"/>
  <c r="E179" i="26" s="1"/>
  <c r="Q172" i="26"/>
  <c r="AC172" i="26" s="1"/>
  <c r="AB109" i="26"/>
  <c r="AB113" i="26"/>
  <c r="N259" i="26"/>
  <c r="Q170" i="26"/>
  <c r="AC170" i="26" s="1"/>
  <c r="Q164" i="26"/>
  <c r="AC164" i="26" s="1"/>
  <c r="Q211" i="26"/>
  <c r="E211" i="26" s="1"/>
  <c r="F211" i="26" s="1"/>
  <c r="Q214" i="26"/>
  <c r="E214" i="26" s="1"/>
  <c r="Q210" i="26"/>
  <c r="AC210" i="26" s="1"/>
  <c r="T67" i="26"/>
  <c r="H67" i="26" s="1"/>
  <c r="K66" i="70"/>
  <c r="T139" i="26"/>
  <c r="AF139" i="26" s="1"/>
  <c r="Q169" i="26"/>
  <c r="AC169" i="26" s="1"/>
  <c r="Q166" i="26"/>
  <c r="E166" i="26" s="1"/>
  <c r="T147" i="26"/>
  <c r="AF147" i="26" s="1"/>
  <c r="E41" i="70"/>
  <c r="AL259" i="26"/>
  <c r="AC56" i="26"/>
  <c r="Q176" i="26"/>
  <c r="E176" i="26" s="1"/>
  <c r="Q180" i="26"/>
  <c r="AC180" i="26" s="1"/>
  <c r="Q221" i="26"/>
  <c r="AC221" i="26" s="1"/>
  <c r="T68" i="26"/>
  <c r="AF68" i="26" s="1"/>
  <c r="T77" i="26"/>
  <c r="AF77" i="26" s="1"/>
  <c r="Q185" i="26"/>
  <c r="AC185" i="26" s="1"/>
  <c r="Q182" i="26"/>
  <c r="AC182" i="26" s="1"/>
  <c r="G74" i="70"/>
  <c r="AB30" i="26"/>
  <c r="V260" i="26"/>
  <c r="W260" i="26" s="1"/>
  <c r="AH264" i="26"/>
  <c r="AI264" i="26" s="1"/>
  <c r="S153" i="26"/>
  <c r="S157" i="26"/>
  <c r="S161" i="26"/>
  <c r="S158" i="26"/>
  <c r="S156" i="26"/>
  <c r="S155" i="26"/>
  <c r="S150" i="26"/>
  <c r="S154" i="26"/>
  <c r="S160" i="26"/>
  <c r="S152" i="26"/>
  <c r="S151" i="26"/>
  <c r="S159" i="26"/>
  <c r="Q36" i="46"/>
  <c r="S101" i="26" s="1"/>
  <c r="I73" i="70"/>
  <c r="R36" i="46"/>
  <c r="S89" i="26" s="1"/>
  <c r="U36" i="46"/>
  <c r="S43" i="26" s="1"/>
  <c r="AL263" i="26"/>
  <c r="AH267" i="26"/>
  <c r="AI267" i="26" s="1"/>
  <c r="AH269" i="26"/>
  <c r="AI269" i="26" s="1"/>
  <c r="W36" i="46"/>
  <c r="J269" i="26"/>
  <c r="K269" i="26" s="1"/>
  <c r="E21" i="26"/>
  <c r="F21" i="26" s="1"/>
  <c r="S199" i="26"/>
  <c r="S198" i="26"/>
  <c r="S208" i="26"/>
  <c r="S206" i="26"/>
  <c r="S201" i="26"/>
  <c r="S203" i="26"/>
  <c r="S200" i="26"/>
  <c r="S209" i="26"/>
  <c r="S202" i="26"/>
  <c r="S205" i="26"/>
  <c r="P36" i="46"/>
  <c r="Q61" i="26"/>
  <c r="E61" i="26" s="1"/>
  <c r="F61" i="26" s="1"/>
  <c r="Q54" i="26"/>
  <c r="AC54" i="26" s="1"/>
  <c r="Q57" i="26"/>
  <c r="AC57" i="26" s="1"/>
  <c r="Q65" i="26"/>
  <c r="E65" i="26" s="1"/>
  <c r="F65" i="26" s="1"/>
  <c r="Q63" i="26"/>
  <c r="AC63" i="26" s="1"/>
  <c r="Q55" i="26"/>
  <c r="AC55" i="26" s="1"/>
  <c r="Q58" i="26"/>
  <c r="AC58" i="26" s="1"/>
  <c r="Q59" i="26"/>
  <c r="E59" i="26" s="1"/>
  <c r="F59" i="26" s="1"/>
  <c r="S31" i="26"/>
  <c r="S38" i="26"/>
  <c r="S30" i="26"/>
  <c r="P90" i="26"/>
  <c r="T137" i="26"/>
  <c r="AF137" i="26" s="1"/>
  <c r="T126" i="26"/>
  <c r="AF126" i="26" s="1"/>
  <c r="T131" i="26"/>
  <c r="AF131" i="26" s="1"/>
  <c r="T130" i="26"/>
  <c r="H130" i="26" s="1"/>
  <c r="T136" i="26"/>
  <c r="AF136" i="26" s="1"/>
  <c r="T133" i="26"/>
  <c r="H133" i="26" s="1"/>
  <c r="T129" i="26"/>
  <c r="H129" i="26" s="1"/>
  <c r="T132" i="26"/>
  <c r="AF132" i="26" s="1"/>
  <c r="T135" i="26"/>
  <c r="H135" i="26" s="1"/>
  <c r="T134" i="26"/>
  <c r="AF134" i="26" s="1"/>
  <c r="T60" i="26"/>
  <c r="AF60" i="26" s="1"/>
  <c r="T55" i="26"/>
  <c r="AF55" i="26" s="1"/>
  <c r="T61" i="26"/>
  <c r="AF61" i="26" s="1"/>
  <c r="T62" i="26"/>
  <c r="H62" i="26" s="1"/>
  <c r="T59" i="26"/>
  <c r="H59" i="26" s="1"/>
  <c r="T65" i="26"/>
  <c r="H65" i="26" s="1"/>
  <c r="T63" i="26"/>
  <c r="AF63" i="26" s="1"/>
  <c r="T54" i="26"/>
  <c r="H54" i="26" s="1"/>
  <c r="T57" i="26"/>
  <c r="AF57" i="26" s="1"/>
  <c r="T58" i="26"/>
  <c r="H58" i="26" s="1"/>
  <c r="T64" i="26"/>
  <c r="Q107" i="26"/>
  <c r="AC107" i="26" s="1"/>
  <c r="H25" i="26"/>
  <c r="Q29" i="26"/>
  <c r="R29" i="26" s="1"/>
  <c r="Q99" i="26"/>
  <c r="E99" i="26" s="1"/>
  <c r="F99" i="26" s="1"/>
  <c r="Q96" i="26"/>
  <c r="AC96" i="26" s="1"/>
  <c r="Q100" i="26"/>
  <c r="AC100" i="26" s="1"/>
  <c r="AB118" i="26"/>
  <c r="AB120" i="26"/>
  <c r="AB134" i="26"/>
  <c r="AB136" i="26"/>
  <c r="Q26" i="26"/>
  <c r="E26" i="26" s="1"/>
  <c r="F26" i="26" s="1"/>
  <c r="Q91" i="26"/>
  <c r="R91" i="26" s="1"/>
  <c r="Q94" i="26"/>
  <c r="AC94" i="26" s="1"/>
  <c r="X115" i="26"/>
  <c r="AJ115" i="26" s="1"/>
  <c r="AB39" i="26"/>
  <c r="AB41" i="26"/>
  <c r="AB49" i="26"/>
  <c r="AB144" i="26"/>
  <c r="AB148" i="26"/>
  <c r="AB152" i="26"/>
  <c r="AB172" i="26"/>
  <c r="AC36" i="26"/>
  <c r="Q103" i="26"/>
  <c r="AC103" i="26" s="1"/>
  <c r="Q93" i="26"/>
  <c r="E93" i="26" s="1"/>
  <c r="F93" i="26" s="1"/>
  <c r="Q101" i="26"/>
  <c r="E101" i="26" s="1"/>
  <c r="F101" i="26" s="1"/>
  <c r="AB75" i="26"/>
  <c r="AB91" i="26"/>
  <c r="Q109" i="26"/>
  <c r="R109" i="26" s="1"/>
  <c r="Q98" i="26"/>
  <c r="AC98" i="26" s="1"/>
  <c r="AB155" i="26"/>
  <c r="AB183" i="26"/>
  <c r="AB208" i="26"/>
  <c r="AB232" i="26"/>
  <c r="AB247" i="26"/>
  <c r="E17" i="26"/>
  <c r="F17" i="26" s="1"/>
  <c r="E208" i="26"/>
  <c r="E193" i="26"/>
  <c r="P24" i="26"/>
  <c r="AB24" i="26" s="1"/>
  <c r="AB73" i="26"/>
  <c r="AB81" i="26"/>
  <c r="AC162" i="26"/>
  <c r="J263" i="26"/>
  <c r="K263" i="26" s="1"/>
  <c r="AB182" i="26"/>
  <c r="AH263" i="26"/>
  <c r="AI263" i="26" s="1"/>
  <c r="AB83" i="26"/>
  <c r="AL265" i="26"/>
  <c r="H47" i="26"/>
  <c r="AB106" i="26"/>
  <c r="E113" i="26"/>
  <c r="F113" i="26" s="1"/>
  <c r="AL262" i="26"/>
  <c r="AB46" i="26"/>
  <c r="AB184" i="26"/>
  <c r="AB175" i="26"/>
  <c r="E67" i="70"/>
  <c r="F67" i="70"/>
  <c r="H64" i="70"/>
  <c r="F49" i="70"/>
  <c r="I39" i="70"/>
  <c r="G35" i="70"/>
  <c r="C63" i="70"/>
  <c r="H76" i="70"/>
  <c r="E49" i="70"/>
  <c r="E48" i="70"/>
  <c r="I49" i="70"/>
  <c r="C49" i="70"/>
  <c r="H72" i="70"/>
  <c r="C44" i="70"/>
  <c r="C39" i="70"/>
  <c r="G79" i="70"/>
  <c r="C48" i="70"/>
  <c r="I76" i="70"/>
  <c r="E77" i="70"/>
  <c r="G48" i="70"/>
  <c r="AF15" i="26"/>
  <c r="H15" i="26"/>
  <c r="E46" i="26"/>
  <c r="F46" i="26" s="1"/>
  <c r="AC46" i="26"/>
  <c r="R46" i="26"/>
  <c r="T104" i="26"/>
  <c r="H104" i="26" s="1"/>
  <c r="T111" i="26"/>
  <c r="T110" i="26"/>
  <c r="H110" i="26" s="1"/>
  <c r="T112" i="26"/>
  <c r="H112" i="26" s="1"/>
  <c r="T113" i="26"/>
  <c r="T107" i="26"/>
  <c r="H107" i="26" s="1"/>
  <c r="T106" i="26"/>
  <c r="H106" i="26" s="1"/>
  <c r="T102" i="26"/>
  <c r="H102" i="26" s="1"/>
  <c r="T8" i="26"/>
  <c r="Q129" i="26"/>
  <c r="E129" i="26" s="1"/>
  <c r="F129" i="26" s="1"/>
  <c r="Q126" i="26"/>
  <c r="R126" i="26" s="1"/>
  <c r="Q135" i="26"/>
  <c r="R135" i="26" s="1"/>
  <c r="Q130" i="26"/>
  <c r="AC130" i="26" s="1"/>
  <c r="Q137" i="26"/>
  <c r="R137" i="26" s="1"/>
  <c r="Q134" i="26"/>
  <c r="E134" i="26" s="1"/>
  <c r="F134" i="26" s="1"/>
  <c r="Q131" i="26"/>
  <c r="AC131" i="26" s="1"/>
  <c r="Q136" i="26"/>
  <c r="E136" i="26" s="1"/>
  <c r="F136" i="26" s="1"/>
  <c r="Q132" i="26"/>
  <c r="AC132" i="26" s="1"/>
  <c r="Q31" i="26"/>
  <c r="R31" i="26" s="1"/>
  <c r="Q35" i="26"/>
  <c r="R35" i="26" s="1"/>
  <c r="Q30" i="26"/>
  <c r="E30" i="26" s="1"/>
  <c r="F30" i="26" s="1"/>
  <c r="Q38" i="26"/>
  <c r="E38" i="26" s="1"/>
  <c r="F38" i="26" s="1"/>
  <c r="Q40" i="26"/>
  <c r="R40" i="26" s="1"/>
  <c r="Q34" i="26"/>
  <c r="E34" i="26" s="1"/>
  <c r="F34" i="26" s="1"/>
  <c r="P111" i="26"/>
  <c r="AB111" i="26" s="1"/>
  <c r="AB116" i="26"/>
  <c r="AB132" i="26"/>
  <c r="I75" i="70"/>
  <c r="J36" i="46"/>
  <c r="S228" i="26"/>
  <c r="S226" i="26"/>
  <c r="S225" i="26"/>
  <c r="R159" i="26"/>
  <c r="Q138" i="26"/>
  <c r="AC138" i="26" s="1"/>
  <c r="Q149" i="26"/>
  <c r="AC149" i="26" s="1"/>
  <c r="Q148" i="26"/>
  <c r="AC148" i="26" s="1"/>
  <c r="Q143" i="26"/>
  <c r="E143" i="26" s="1"/>
  <c r="F143" i="26" s="1"/>
  <c r="Q142" i="26"/>
  <c r="AC142" i="26" s="1"/>
  <c r="Q146" i="26"/>
  <c r="Q141" i="26"/>
  <c r="R141" i="26" s="1"/>
  <c r="T105" i="26"/>
  <c r="H105" i="26" s="1"/>
  <c r="X226" i="26"/>
  <c r="L226" i="26" s="1"/>
  <c r="T13" i="26"/>
  <c r="T12" i="26"/>
  <c r="AF12" i="26" s="1"/>
  <c r="T9" i="26"/>
  <c r="H9" i="26" s="1"/>
  <c r="T16" i="26"/>
  <c r="H16" i="26" s="1"/>
  <c r="T10" i="26"/>
  <c r="H10" i="26" s="1"/>
  <c r="T11" i="26"/>
  <c r="H11" i="26" s="1"/>
  <c r="T14" i="26"/>
  <c r="H14" i="26" s="1"/>
  <c r="T7" i="26"/>
  <c r="H7" i="26" s="1"/>
  <c r="T17" i="26"/>
  <c r="AF17" i="26" s="1"/>
  <c r="K56" i="46"/>
  <c r="L18" i="70" s="1"/>
  <c r="N18" i="70" s="1"/>
  <c r="T109" i="26"/>
  <c r="Q145" i="26"/>
  <c r="E145" i="26" s="1"/>
  <c r="F145" i="26" s="1"/>
  <c r="Q147" i="26"/>
  <c r="E147" i="26" s="1"/>
  <c r="F147" i="26" s="1"/>
  <c r="I36" i="46"/>
  <c r="I37" i="70"/>
  <c r="T36" i="46"/>
  <c r="T103" i="26"/>
  <c r="AF103" i="26" s="1"/>
  <c r="H63" i="70"/>
  <c r="S212" i="26"/>
  <c r="S210" i="26"/>
  <c r="S220" i="26"/>
  <c r="S211" i="26"/>
  <c r="S213" i="26"/>
  <c r="S217" i="26"/>
  <c r="S215" i="26"/>
  <c r="S218" i="26"/>
  <c r="S34" i="26"/>
  <c r="S32" i="26"/>
  <c r="S41" i="26"/>
  <c r="S35" i="26"/>
  <c r="S33" i="26"/>
  <c r="S36" i="26"/>
  <c r="S39" i="26"/>
  <c r="S40" i="26"/>
  <c r="Q139" i="26"/>
  <c r="E139" i="26" s="1"/>
  <c r="F139" i="26" s="1"/>
  <c r="Q42" i="26"/>
  <c r="E42" i="26" s="1"/>
  <c r="F42" i="26" s="1"/>
  <c r="Q49" i="26"/>
  <c r="R49" i="26" s="1"/>
  <c r="Q43" i="26"/>
  <c r="AC43" i="26" s="1"/>
  <c r="Q47" i="26"/>
  <c r="AC47" i="26" s="1"/>
  <c r="Q44" i="26"/>
  <c r="Q53" i="26"/>
  <c r="AC53" i="26" s="1"/>
  <c r="Q50" i="26"/>
  <c r="AC50" i="26" s="1"/>
  <c r="Q48" i="26"/>
  <c r="Q52" i="26"/>
  <c r="E52" i="26" s="1"/>
  <c r="F52" i="26" s="1"/>
  <c r="Q51" i="26"/>
  <c r="Q45" i="26"/>
  <c r="AC45" i="26" s="1"/>
  <c r="Q33" i="26"/>
  <c r="E33" i="26" s="1"/>
  <c r="F33" i="26" s="1"/>
  <c r="Q41" i="26"/>
  <c r="R41" i="26" s="1"/>
  <c r="T221" i="26"/>
  <c r="T218" i="26"/>
  <c r="AF218" i="26" s="1"/>
  <c r="T212" i="26"/>
  <c r="H212" i="26" s="1"/>
  <c r="K78" i="70"/>
  <c r="T220" i="26"/>
  <c r="AF220" i="26" s="1"/>
  <c r="T215" i="26"/>
  <c r="H215" i="26" s="1"/>
  <c r="T217" i="26"/>
  <c r="T219" i="26"/>
  <c r="T214" i="26"/>
  <c r="AF214" i="26" s="1"/>
  <c r="T124" i="26"/>
  <c r="AF124" i="26" s="1"/>
  <c r="T125" i="26"/>
  <c r="T122" i="26"/>
  <c r="AF122" i="26" s="1"/>
  <c r="T116" i="26"/>
  <c r="T121" i="26"/>
  <c r="T114" i="26"/>
  <c r="AF114" i="26" s="1"/>
  <c r="T115" i="26"/>
  <c r="AF115" i="26" s="1"/>
  <c r="T18" i="26"/>
  <c r="AF18" i="26" s="1"/>
  <c r="T26" i="26"/>
  <c r="AF26" i="26" s="1"/>
  <c r="K62" i="70"/>
  <c r="T20" i="26"/>
  <c r="H20" i="26" s="1"/>
  <c r="T28" i="26"/>
  <c r="T29" i="26"/>
  <c r="T22" i="26"/>
  <c r="AF22" i="26" s="1"/>
  <c r="T23" i="26"/>
  <c r="AF23" i="26" s="1"/>
  <c r="T27" i="26"/>
  <c r="AF27" i="26" s="1"/>
  <c r="C33" i="70"/>
  <c r="AB203" i="26"/>
  <c r="D64" i="70"/>
  <c r="G78" i="70"/>
  <c r="AC95" i="26"/>
  <c r="AB171" i="26"/>
  <c r="AB207" i="26"/>
  <c r="I71" i="70"/>
  <c r="F36" i="70"/>
  <c r="D39" i="70"/>
  <c r="F44" i="70"/>
  <c r="I68" i="70"/>
  <c r="AC128" i="26"/>
  <c r="H127" i="26"/>
  <c r="C61" i="70"/>
  <c r="AH265" i="26"/>
  <c r="AI265" i="26" s="1"/>
  <c r="AB158" i="26"/>
  <c r="H31" i="26"/>
  <c r="V70" i="46"/>
  <c r="AB129" i="26"/>
  <c r="E68" i="70"/>
  <c r="AF32" i="26"/>
  <c r="H37" i="70"/>
  <c r="G68" i="70"/>
  <c r="AE37" i="26"/>
  <c r="AF47" i="26"/>
  <c r="H120" i="26"/>
  <c r="AB32" i="26"/>
  <c r="AB199" i="26"/>
  <c r="I44" i="70"/>
  <c r="AB131" i="26"/>
  <c r="H164" i="26"/>
  <c r="AC189" i="26"/>
  <c r="H36" i="70"/>
  <c r="AB240" i="26"/>
  <c r="AH261" i="26"/>
  <c r="AI261" i="26" s="1"/>
  <c r="P157" i="26"/>
  <c r="AB157" i="26" s="1"/>
  <c r="C77" i="70"/>
  <c r="H210" i="26"/>
  <c r="H35" i="26"/>
  <c r="AC113" i="26"/>
  <c r="AB146" i="26"/>
  <c r="H48" i="70"/>
  <c r="P168" i="26"/>
  <c r="AB168" i="26" s="1"/>
  <c r="AB37" i="26"/>
  <c r="F80" i="70"/>
  <c r="AB104" i="26"/>
  <c r="I36" i="70"/>
  <c r="G77" i="70"/>
  <c r="H51" i="70"/>
  <c r="F52" i="70"/>
  <c r="J265" i="26"/>
  <c r="K265" i="26" s="1"/>
  <c r="G76" i="70"/>
  <c r="R113" i="26"/>
  <c r="AB206" i="26"/>
  <c r="AB22" i="26"/>
  <c r="F77" i="70"/>
  <c r="AB217" i="26"/>
  <c r="AC220" i="26"/>
  <c r="H32" i="26"/>
  <c r="AB141" i="26"/>
  <c r="AC174" i="26"/>
  <c r="H47" i="70"/>
  <c r="AB186" i="26"/>
  <c r="AF120" i="26"/>
  <c r="D43" i="70"/>
  <c r="AB233" i="26"/>
  <c r="AB117" i="26"/>
  <c r="P138" i="26"/>
  <c r="P143" i="26"/>
  <c r="AB143" i="26" s="1"/>
  <c r="P151" i="26"/>
  <c r="AB151" i="26" s="1"/>
  <c r="AB159" i="26"/>
  <c r="AC140" i="26"/>
  <c r="P166" i="26"/>
  <c r="AB166" i="26" s="1"/>
  <c r="C75" i="70"/>
  <c r="H75" i="70"/>
  <c r="P197" i="26"/>
  <c r="AB197" i="26" s="1"/>
  <c r="R95" i="26"/>
  <c r="AB95" i="26"/>
  <c r="P125" i="26"/>
  <c r="AB125" i="26" s="1"/>
  <c r="E125" i="26"/>
  <c r="F125" i="26" s="1"/>
  <c r="AB40" i="26"/>
  <c r="P50" i="26"/>
  <c r="AB50" i="26" s="1"/>
  <c r="P58" i="26"/>
  <c r="P63" i="26"/>
  <c r="AB63" i="26" s="1"/>
  <c r="AB70" i="26"/>
  <c r="AB86" i="26"/>
  <c r="P94" i="26"/>
  <c r="AB94" i="26" s="1"/>
  <c r="AB99" i="26"/>
  <c r="P102" i="26"/>
  <c r="AB102" i="26" s="1"/>
  <c r="P107" i="26"/>
  <c r="P17" i="26"/>
  <c r="AB17" i="26" s="1"/>
  <c r="P20" i="26"/>
  <c r="AB20" i="26" s="1"/>
  <c r="P25" i="26"/>
  <c r="AB25" i="26" s="1"/>
  <c r="AB35" i="26"/>
  <c r="AF35" i="26"/>
  <c r="P61" i="26"/>
  <c r="P68" i="26"/>
  <c r="AB68" i="26" s="1"/>
  <c r="P92" i="26"/>
  <c r="AB92" i="26" s="1"/>
  <c r="P97" i="26"/>
  <c r="G221" i="26"/>
  <c r="AE221" i="26"/>
  <c r="I46" i="70"/>
  <c r="AF25" i="26"/>
  <c r="P38" i="26"/>
  <c r="AB38" i="26" s="1"/>
  <c r="P48" i="26"/>
  <c r="P170" i="26"/>
  <c r="AB170" i="26" s="1"/>
  <c r="H49" i="70"/>
  <c r="H77" i="70"/>
  <c r="AF34" i="26"/>
  <c r="AF145" i="26"/>
  <c r="AB179" i="26"/>
  <c r="F81" i="70"/>
  <c r="H145" i="26"/>
  <c r="AB212" i="26"/>
  <c r="AC133" i="26"/>
  <c r="P190" i="26"/>
  <c r="AB190" i="26" s="1"/>
  <c r="H50" i="70"/>
  <c r="G75" i="70"/>
  <c r="AC195" i="26"/>
  <c r="E78" i="70"/>
  <c r="N262" i="26"/>
  <c r="AC125" i="26"/>
  <c r="E61" i="70"/>
  <c r="E69" i="70"/>
  <c r="E75" i="70"/>
  <c r="AF96" i="26"/>
  <c r="E84" i="26"/>
  <c r="F84" i="26" s="1"/>
  <c r="F69" i="70"/>
  <c r="D44" i="70"/>
  <c r="F45" i="70"/>
  <c r="F75" i="70"/>
  <c r="C78" i="70"/>
  <c r="AH260" i="26"/>
  <c r="AI260" i="26" s="1"/>
  <c r="J268" i="26"/>
  <c r="K268" i="26" s="1"/>
  <c r="H180" i="26"/>
  <c r="H38" i="26"/>
  <c r="H84" i="26"/>
  <c r="AB9" i="26"/>
  <c r="AB153" i="26"/>
  <c r="E51" i="70"/>
  <c r="J264" i="26"/>
  <c r="K264" i="26" s="1"/>
  <c r="R213" i="26"/>
  <c r="V262" i="26"/>
  <c r="W262" i="26" s="1"/>
  <c r="J262" i="26"/>
  <c r="K262" i="26" s="1"/>
  <c r="AH262" i="26"/>
  <c r="AI262" i="26" s="1"/>
  <c r="R192" i="26"/>
  <c r="R195" i="26"/>
  <c r="AB57" i="26"/>
  <c r="AB224" i="26"/>
  <c r="T182" i="26"/>
  <c r="AF182" i="26" s="1"/>
  <c r="T184" i="26"/>
  <c r="T183" i="26"/>
  <c r="T178" i="26"/>
  <c r="T177" i="26"/>
  <c r="AF177" i="26" s="1"/>
  <c r="T181" i="26"/>
  <c r="AF181" i="26" s="1"/>
  <c r="K47" i="70"/>
  <c r="T185" i="26"/>
  <c r="H185" i="26" s="1"/>
  <c r="T179" i="26"/>
  <c r="T86" i="26"/>
  <c r="H86" i="26" s="1"/>
  <c r="T85" i="26"/>
  <c r="AF85" i="26" s="1"/>
  <c r="T87" i="26"/>
  <c r="H87" i="26" s="1"/>
  <c r="T82" i="26"/>
  <c r="H82" i="26" s="1"/>
  <c r="T81" i="26"/>
  <c r="H81" i="26" s="1"/>
  <c r="T89" i="26"/>
  <c r="AF89" i="26" s="1"/>
  <c r="T83" i="26"/>
  <c r="T79" i="26"/>
  <c r="AF79" i="26" s="1"/>
  <c r="T88" i="26"/>
  <c r="AF88" i="26" s="1"/>
  <c r="T78" i="26"/>
  <c r="T80" i="26"/>
  <c r="AB219" i="26"/>
  <c r="U56" i="46"/>
  <c r="L8" i="70" s="1"/>
  <c r="Q79" i="26"/>
  <c r="R79" i="26" s="1"/>
  <c r="Q81" i="26"/>
  <c r="Q88" i="26"/>
  <c r="AC88" i="26" s="1"/>
  <c r="Q78" i="26"/>
  <c r="R78" i="26" s="1"/>
  <c r="Q85" i="26"/>
  <c r="R85" i="26" s="1"/>
  <c r="Q80" i="26"/>
  <c r="Q87" i="26"/>
  <c r="AC87" i="26" s="1"/>
  <c r="Q86" i="26"/>
  <c r="AC86" i="26" s="1"/>
  <c r="Q82" i="26"/>
  <c r="E82" i="26" s="1"/>
  <c r="F82" i="26" s="1"/>
  <c r="Q83" i="26"/>
  <c r="Q89" i="26"/>
  <c r="E89" i="26" s="1"/>
  <c r="F89" i="26" s="1"/>
  <c r="I61" i="70"/>
  <c r="X36" i="46"/>
  <c r="S6" i="26" s="1"/>
  <c r="P220" i="26"/>
  <c r="E220" i="26"/>
  <c r="P214" i="26"/>
  <c r="AB214" i="26" s="1"/>
  <c r="AB215" i="26"/>
  <c r="R56" i="46"/>
  <c r="L11" i="70" s="1"/>
  <c r="Q71" i="26"/>
  <c r="Q73" i="26"/>
  <c r="AC73" i="26" s="1"/>
  <c r="Q68" i="26"/>
  <c r="AC68" i="26" s="1"/>
  <c r="Q76" i="26"/>
  <c r="AC76" i="26" s="1"/>
  <c r="Q77" i="26"/>
  <c r="AC77" i="26" s="1"/>
  <c r="Q66" i="26"/>
  <c r="AC66" i="26" s="1"/>
  <c r="Q69" i="26"/>
  <c r="AC69" i="26" s="1"/>
  <c r="T166" i="26"/>
  <c r="H166" i="26" s="1"/>
  <c r="T172" i="26"/>
  <c r="H172" i="26" s="1"/>
  <c r="Q75" i="26"/>
  <c r="Q74" i="26"/>
  <c r="R74" i="26" s="1"/>
  <c r="Q151" i="26"/>
  <c r="Q156" i="26"/>
  <c r="AC156" i="26" s="1"/>
  <c r="Q157" i="26"/>
  <c r="Q153" i="26"/>
  <c r="AC153" i="26" s="1"/>
  <c r="Q158" i="26"/>
  <c r="Q64" i="26"/>
  <c r="E64" i="26" s="1"/>
  <c r="F64" i="26" s="1"/>
  <c r="Q62" i="26"/>
  <c r="AC62" i="26" s="1"/>
  <c r="Q60" i="26"/>
  <c r="AC60" i="26" s="1"/>
  <c r="K51" i="70"/>
  <c r="T232" i="26"/>
  <c r="AF232" i="26" s="1"/>
  <c r="T225" i="26"/>
  <c r="T43" i="26"/>
  <c r="H43" i="26" s="1"/>
  <c r="T46" i="26"/>
  <c r="E56" i="46"/>
  <c r="L24" i="70" s="1"/>
  <c r="N24" i="70" s="1"/>
  <c r="Q70" i="26"/>
  <c r="R70" i="26" s="1"/>
  <c r="Q72" i="26"/>
  <c r="AC72" i="26" s="1"/>
  <c r="T56" i="46"/>
  <c r="L9" i="70" s="1"/>
  <c r="Q39" i="26"/>
  <c r="Q37" i="26"/>
  <c r="AC37" i="26" s="1"/>
  <c r="Q238" i="26"/>
  <c r="E238" i="26" s="1"/>
  <c r="Q236" i="26"/>
  <c r="AC236" i="26" s="1"/>
  <c r="Q234" i="26"/>
  <c r="E234" i="26" s="1"/>
  <c r="Q237" i="26"/>
  <c r="AC237" i="26" s="1"/>
  <c r="Q239" i="26"/>
  <c r="AC239" i="26" s="1"/>
  <c r="Q243" i="26"/>
  <c r="E243" i="26" s="1"/>
  <c r="Q244" i="26"/>
  <c r="AC244" i="26" s="1"/>
  <c r="Q235" i="26"/>
  <c r="AC235" i="26" s="1"/>
  <c r="Q240" i="26"/>
  <c r="E240" i="26" s="1"/>
  <c r="Q123" i="26"/>
  <c r="AC123" i="26" s="1"/>
  <c r="Q115" i="26"/>
  <c r="R115" i="26" s="1"/>
  <c r="Q114" i="26"/>
  <c r="Q122" i="26"/>
  <c r="R122" i="26" s="1"/>
  <c r="Q120" i="26"/>
  <c r="Q118" i="26"/>
  <c r="Q119" i="26"/>
  <c r="AC119" i="26" s="1"/>
  <c r="Q124" i="26"/>
  <c r="E124" i="26" s="1"/>
  <c r="F124" i="26" s="1"/>
  <c r="Q28" i="26"/>
  <c r="E28" i="26" s="1"/>
  <c r="F28" i="26" s="1"/>
  <c r="Q20" i="26"/>
  <c r="AC20" i="26" s="1"/>
  <c r="Q27" i="26"/>
  <c r="E27" i="26" s="1"/>
  <c r="F27" i="26" s="1"/>
  <c r="Q19" i="26"/>
  <c r="Q23" i="26"/>
  <c r="AC23" i="26" s="1"/>
  <c r="Q25" i="26"/>
  <c r="AC25" i="26" s="1"/>
  <c r="Q18" i="26"/>
  <c r="AC18" i="26" s="1"/>
  <c r="Q22" i="26"/>
  <c r="T123" i="26"/>
  <c r="AF123" i="26" s="1"/>
  <c r="T117" i="26"/>
  <c r="T119" i="26"/>
  <c r="H119" i="26" s="1"/>
  <c r="T19" i="26"/>
  <c r="H19" i="26" s="1"/>
  <c r="T21" i="26"/>
  <c r="Q127" i="26"/>
  <c r="Q32" i="26"/>
  <c r="Q116" i="26"/>
  <c r="R116" i="26" s="1"/>
  <c r="Q24" i="26"/>
  <c r="Q56" i="46"/>
  <c r="L12" i="70" s="1"/>
  <c r="N12" i="70" s="1"/>
  <c r="Q104" i="26"/>
  <c r="Q102" i="26"/>
  <c r="Q110" i="26"/>
  <c r="E110" i="26" s="1"/>
  <c r="F110" i="26" s="1"/>
  <c r="Q14" i="26"/>
  <c r="E14" i="26" s="1"/>
  <c r="F14" i="26" s="1"/>
  <c r="Q11" i="26"/>
  <c r="AC11" i="26" s="1"/>
  <c r="Q13" i="26"/>
  <c r="T53" i="26"/>
  <c r="AF53" i="26" s="1"/>
  <c r="K69" i="70"/>
  <c r="T108" i="26"/>
  <c r="AF108" i="26" s="1"/>
  <c r="Z266" i="26"/>
  <c r="N266" i="26"/>
  <c r="I62" i="70"/>
  <c r="Q205" i="26"/>
  <c r="AC205" i="26" s="1"/>
  <c r="Q209" i="26"/>
  <c r="AC209" i="26" s="1"/>
  <c r="Q203" i="26"/>
  <c r="E203" i="26" s="1"/>
  <c r="Q202" i="26"/>
  <c r="AC202" i="26" s="1"/>
  <c r="Q204" i="26"/>
  <c r="Q207" i="26"/>
  <c r="Q201" i="26"/>
  <c r="AC201" i="26" s="1"/>
  <c r="Q200" i="26"/>
  <c r="AC200" i="26" s="1"/>
  <c r="Q199" i="26"/>
  <c r="AC199" i="26" s="1"/>
  <c r="C64" i="70"/>
  <c r="E37" i="70"/>
  <c r="E45" i="70"/>
  <c r="H73" i="70"/>
  <c r="AB26" i="26"/>
  <c r="F76" i="70"/>
  <c r="S232" i="26"/>
  <c r="H53" i="70"/>
  <c r="O82" i="70"/>
  <c r="O54" i="70"/>
  <c r="AB14" i="26"/>
  <c r="D78" i="70"/>
  <c r="F79" i="70"/>
  <c r="AH268" i="26"/>
  <c r="AI268" i="26" s="1"/>
  <c r="I48" i="70"/>
  <c r="AB98" i="26"/>
  <c r="C50" i="70"/>
  <c r="E36" i="46"/>
  <c r="S245" i="26" s="1"/>
  <c r="C34" i="70"/>
  <c r="G36" i="70"/>
  <c r="H61" i="70"/>
  <c r="H69" i="70"/>
  <c r="E76" i="70"/>
  <c r="H78" i="70"/>
  <c r="H81" i="70"/>
  <c r="AB257" i="26"/>
  <c r="AH266" i="26"/>
  <c r="AI266" i="26" s="1"/>
  <c r="C76" i="70"/>
  <c r="AB213" i="26"/>
  <c r="J267" i="26"/>
  <c r="K267" i="26" s="1"/>
  <c r="N258" i="26"/>
  <c r="T159" i="26"/>
  <c r="AF159" i="26" s="1"/>
  <c r="T150" i="26"/>
  <c r="AF153" i="26"/>
  <c r="H153" i="26"/>
  <c r="T152" i="26"/>
  <c r="AF152" i="26" s="1"/>
  <c r="T156" i="26"/>
  <c r="H156" i="26" s="1"/>
  <c r="K45" i="70"/>
  <c r="T160" i="26"/>
  <c r="T157" i="26"/>
  <c r="H157" i="26" s="1"/>
  <c r="T161" i="26"/>
  <c r="H161" i="26" s="1"/>
  <c r="T158" i="26"/>
  <c r="AF158" i="26" s="1"/>
  <c r="T155" i="26"/>
  <c r="T154" i="26"/>
  <c r="H154" i="26" s="1"/>
  <c r="AF164" i="26"/>
  <c r="T167" i="26"/>
  <c r="H167" i="26" s="1"/>
  <c r="T173" i="26"/>
  <c r="H173" i="26" s="1"/>
  <c r="K74" i="70"/>
  <c r="T169" i="26"/>
  <c r="H169" i="26" s="1"/>
  <c r="T171" i="26"/>
  <c r="AF171" i="26" s="1"/>
  <c r="T163" i="26"/>
  <c r="H163" i="26" s="1"/>
  <c r="T168" i="26"/>
  <c r="T175" i="26"/>
  <c r="T176" i="26"/>
  <c r="H176" i="26" s="1"/>
  <c r="T191" i="26"/>
  <c r="T196" i="26"/>
  <c r="T188" i="26"/>
  <c r="T189" i="26"/>
  <c r="T194" i="26"/>
  <c r="H194" i="26" s="1"/>
  <c r="T195" i="26"/>
  <c r="T186" i="26"/>
  <c r="T192" i="26"/>
  <c r="T187" i="26"/>
  <c r="T209" i="26"/>
  <c r="AF209" i="26" s="1"/>
  <c r="T205" i="26"/>
  <c r="T207" i="26"/>
  <c r="T200" i="26"/>
  <c r="T199" i="26"/>
  <c r="T206" i="26"/>
  <c r="H206" i="26" s="1"/>
  <c r="T208" i="26"/>
  <c r="T204" i="26"/>
  <c r="T201" i="26"/>
  <c r="T203" i="26"/>
  <c r="T198" i="26"/>
  <c r="AF198" i="26" s="1"/>
  <c r="T202" i="26"/>
  <c r="T216" i="26"/>
  <c r="T211" i="26"/>
  <c r="T230" i="26"/>
  <c r="AF230" i="26" s="1"/>
  <c r="T228" i="26"/>
  <c r="H228" i="26" s="1"/>
  <c r="T231" i="26"/>
  <c r="H231" i="26" s="1"/>
  <c r="T233" i="26"/>
  <c r="H233" i="26" s="1"/>
  <c r="T222" i="26"/>
  <c r="H222" i="26" s="1"/>
  <c r="T227" i="26"/>
  <c r="AF227" i="26" s="1"/>
  <c r="T229" i="26"/>
  <c r="H229" i="26" s="1"/>
  <c r="T226" i="26"/>
  <c r="H226" i="26" s="1"/>
  <c r="T224" i="26"/>
  <c r="AF224" i="26" s="1"/>
  <c r="T242" i="26"/>
  <c r="AF242" i="26" s="1"/>
  <c r="T238" i="26"/>
  <c r="H238" i="26" s="1"/>
  <c r="T237" i="26"/>
  <c r="H237" i="26" s="1"/>
  <c r="T243" i="26"/>
  <c r="H243" i="26" s="1"/>
  <c r="T236" i="26"/>
  <c r="H236" i="26" s="1"/>
  <c r="T244" i="26"/>
  <c r="H244" i="26" s="1"/>
  <c r="T240" i="26"/>
  <c r="H240" i="26" s="1"/>
  <c r="T245" i="26"/>
  <c r="AF245" i="26" s="1"/>
  <c r="T234" i="26"/>
  <c r="H234" i="26" s="1"/>
  <c r="T235" i="26"/>
  <c r="H235" i="26" s="1"/>
  <c r="T241" i="26"/>
  <c r="H241" i="26" s="1"/>
  <c r="T239" i="26"/>
  <c r="H239" i="26" s="1"/>
  <c r="K52" i="70"/>
  <c r="C36" i="70"/>
  <c r="G34" i="70"/>
  <c r="F33" i="70"/>
  <c r="F65" i="70"/>
  <c r="J68" i="70"/>
  <c r="G66" i="70"/>
  <c r="C74" i="70"/>
  <c r="H74" i="70"/>
  <c r="G37" i="70"/>
  <c r="G69" i="70"/>
  <c r="G65" i="70"/>
  <c r="F51" i="70"/>
  <c r="H65" i="70"/>
  <c r="E33" i="70"/>
  <c r="H41" i="70"/>
  <c r="H40" i="70"/>
  <c r="F43" i="70"/>
  <c r="H44" i="70"/>
  <c r="E79" i="70"/>
  <c r="D80" i="70"/>
  <c r="G81" i="70"/>
  <c r="E39" i="70"/>
  <c r="K33" i="70"/>
  <c r="H79" i="70"/>
  <c r="K40" i="70"/>
  <c r="D37" i="70"/>
  <c r="H39" i="70"/>
  <c r="D69" i="70"/>
  <c r="H43" i="70"/>
  <c r="D73" i="70"/>
  <c r="I64" i="70"/>
  <c r="F72" i="70"/>
  <c r="E74" i="70"/>
  <c r="D48" i="70"/>
  <c r="E42" i="70"/>
  <c r="I66" i="70"/>
  <c r="F41" i="70"/>
  <c r="K34" i="70"/>
  <c r="F66" i="70"/>
  <c r="F42" i="70"/>
  <c r="C42" i="70"/>
  <c r="I72" i="70"/>
  <c r="F34" i="70"/>
  <c r="F39" i="70"/>
  <c r="C72" i="70"/>
  <c r="F64" i="70"/>
  <c r="I42" i="70"/>
  <c r="E65" i="70"/>
  <c r="F73" i="70"/>
  <c r="J46" i="70"/>
  <c r="F78" i="70"/>
  <c r="D76" i="70"/>
  <c r="J71" i="70"/>
  <c r="D34" i="70"/>
  <c r="D65" i="70"/>
  <c r="F35" i="70"/>
  <c r="G33" i="70"/>
  <c r="C52" i="70"/>
  <c r="H34" i="70"/>
  <c r="K64" i="70"/>
  <c r="I74" i="70"/>
  <c r="F40" i="70"/>
  <c r="C40" i="70"/>
  <c r="E72" i="70"/>
  <c r="J36" i="70"/>
  <c r="H42" i="70"/>
  <c r="D72" i="70"/>
  <c r="I34" i="70"/>
  <c r="G38" i="70"/>
  <c r="G64" i="70"/>
  <c r="C70" i="70"/>
  <c r="C51" i="70"/>
  <c r="J38" i="70"/>
  <c r="G42" i="70"/>
  <c r="F61" i="70"/>
  <c r="E64" i="70"/>
  <c r="D66" i="70"/>
  <c r="D42" i="70"/>
  <c r="E70" i="70"/>
  <c r="F63" i="70"/>
  <c r="F71" i="70"/>
  <c r="F74" i="70"/>
  <c r="C35" i="70"/>
  <c r="F37" i="70"/>
  <c r="D75" i="70"/>
  <c r="H70" i="70"/>
  <c r="G43" i="70"/>
  <c r="E73" i="70"/>
  <c r="C43" i="70"/>
  <c r="D35" i="70"/>
  <c r="D45" i="70"/>
  <c r="I70" i="70"/>
  <c r="G50" i="70"/>
  <c r="I43" i="70"/>
  <c r="D71" i="70"/>
  <c r="D63" i="70"/>
  <c r="C71" i="70"/>
  <c r="D33" i="70"/>
  <c r="G73" i="70"/>
  <c r="D74" i="70"/>
  <c r="H67" i="70"/>
  <c r="F48" i="70"/>
  <c r="G49" i="70"/>
  <c r="G61" i="70"/>
  <c r="D41" i="70"/>
  <c r="F50" i="70"/>
  <c r="G41" i="70"/>
  <c r="H33" i="70"/>
  <c r="G40" i="70"/>
  <c r="H45" i="70"/>
  <c r="C79" i="70"/>
  <c r="C80" i="70"/>
  <c r="K61" i="70"/>
  <c r="H35" i="70"/>
  <c r="D36" i="70"/>
  <c r="H71" i="70"/>
  <c r="D50" i="70"/>
  <c r="G80" i="70"/>
  <c r="E50" i="70"/>
  <c r="D61" i="70"/>
  <c r="G63" i="70"/>
  <c r="P156" i="26"/>
  <c r="AB156" i="26" s="1"/>
  <c r="P161" i="26"/>
  <c r="AB161" i="26" s="1"/>
  <c r="AB7" i="26"/>
  <c r="P89" i="26"/>
  <c r="P128" i="26"/>
  <c r="R128" i="26" s="1"/>
  <c r="H128" i="26"/>
  <c r="E128" i="26"/>
  <c r="F128" i="26" s="1"/>
  <c r="AB165" i="26"/>
  <c r="AB52" i="26"/>
  <c r="AB185" i="26"/>
  <c r="AB28" i="26"/>
  <c r="P36" i="26"/>
  <c r="R36" i="26" s="1"/>
  <c r="E36" i="26"/>
  <c r="F36" i="26" s="1"/>
  <c r="P87" i="26"/>
  <c r="P154" i="26"/>
  <c r="P209" i="26"/>
  <c r="P11" i="26"/>
  <c r="P82" i="26"/>
  <c r="AB82" i="26" s="1"/>
  <c r="P218" i="26"/>
  <c r="AF49" i="26"/>
  <c r="H49" i="26"/>
  <c r="P77" i="26"/>
  <c r="AB112" i="26"/>
  <c r="AB115" i="26"/>
  <c r="AB121" i="26"/>
  <c r="P202" i="26"/>
  <c r="P18" i="26"/>
  <c r="AB18" i="26" s="1"/>
  <c r="AC161" i="26"/>
  <c r="E161" i="26"/>
  <c r="AB67" i="26"/>
  <c r="AC67" i="26"/>
  <c r="AB105" i="26"/>
  <c r="P108" i="26"/>
  <c r="P147" i="26"/>
  <c r="AB174" i="26"/>
  <c r="R174" i="26"/>
  <c r="P194" i="26"/>
  <c r="P198" i="26"/>
  <c r="E198" i="26"/>
  <c r="P59" i="26"/>
  <c r="AB59" i="26" s="1"/>
  <c r="AB122" i="26"/>
  <c r="P181" i="26"/>
  <c r="AB78" i="26"/>
  <c r="AB93" i="26"/>
  <c r="E133" i="26"/>
  <c r="F133" i="26" s="1"/>
  <c r="P133" i="26"/>
  <c r="P140" i="26"/>
  <c r="R140" i="26" s="1"/>
  <c r="E140" i="26"/>
  <c r="F140" i="26" s="1"/>
  <c r="AB142" i="26"/>
  <c r="P169" i="26"/>
  <c r="AB180" i="26"/>
  <c r="AC21" i="26"/>
  <c r="AF223" i="26"/>
  <c r="AB216" i="26"/>
  <c r="AB237" i="26"/>
  <c r="AB123" i="26"/>
  <c r="AB150" i="26"/>
  <c r="AB246" i="26"/>
  <c r="AB139" i="26"/>
  <c r="AB193" i="26"/>
  <c r="E174" i="26"/>
  <c r="F174" i="26" s="1"/>
  <c r="AB23" i="26"/>
  <c r="R67" i="26"/>
  <c r="AB149" i="26"/>
  <c r="AB74" i="26"/>
  <c r="AB79" i="26"/>
  <c r="AB137" i="26"/>
  <c r="AB229" i="26"/>
  <c r="P249" i="26"/>
  <c r="AB249" i="26" s="1"/>
  <c r="AB242" i="26"/>
  <c r="P221" i="26"/>
  <c r="AF210" i="26"/>
  <c r="AB43" i="26"/>
  <c r="AB84" i="26"/>
  <c r="R84" i="26"/>
  <c r="P21" i="26"/>
  <c r="P45" i="26"/>
  <c r="AB222" i="26"/>
  <c r="P230" i="26"/>
  <c r="P223" i="26"/>
  <c r="H223" i="26"/>
  <c r="P47" i="26"/>
  <c r="P189" i="26"/>
  <c r="E189" i="26"/>
  <c r="AF197" i="26"/>
  <c r="H197" i="26"/>
  <c r="P235" i="26"/>
  <c r="AB135" i="26"/>
  <c r="P66" i="26"/>
  <c r="AB66" i="26" s="1"/>
  <c r="AF128" i="26"/>
  <c r="AC193" i="26"/>
  <c r="E108" i="26"/>
  <c r="F108" i="26" s="1"/>
  <c r="P60" i="26"/>
  <c r="R100" i="26"/>
  <c r="P255" i="26"/>
  <c r="AB255" i="26" s="1"/>
  <c r="G204" i="26"/>
  <c r="AB55" i="26"/>
  <c r="P72" i="26"/>
  <c r="P110" i="26"/>
  <c r="P252" i="26"/>
  <c r="AB252" i="26" s="1"/>
  <c r="P241" i="26"/>
  <c r="AB130" i="26"/>
  <c r="AB31" i="26"/>
  <c r="AB173" i="26"/>
  <c r="P12" i="26"/>
  <c r="AB54" i="26"/>
  <c r="P163" i="26"/>
  <c r="AB8" i="26"/>
  <c r="AB167" i="26"/>
  <c r="AC208" i="26"/>
  <c r="AB177" i="26"/>
  <c r="AB226" i="26"/>
  <c r="AB243" i="26"/>
  <c r="AC191" i="26"/>
  <c r="AB176" i="26"/>
  <c r="S227" i="26"/>
  <c r="S230" i="26"/>
  <c r="S233" i="26"/>
  <c r="S223" i="26"/>
  <c r="S231" i="26"/>
  <c r="S229" i="26"/>
  <c r="S224" i="26"/>
  <c r="S222" i="26"/>
  <c r="S255" i="26"/>
  <c r="S251" i="26"/>
  <c r="S247" i="26"/>
  <c r="S250" i="26"/>
  <c r="S256" i="26"/>
  <c r="S252" i="26"/>
  <c r="S248" i="26"/>
  <c r="S254" i="26"/>
  <c r="S246" i="26"/>
  <c r="S257" i="26"/>
  <c r="S253" i="26"/>
  <c r="S249" i="26"/>
  <c r="I81" i="70"/>
  <c r="T249" i="26"/>
  <c r="T250" i="26"/>
  <c r="T251" i="26"/>
  <c r="T252" i="26"/>
  <c r="T253" i="26"/>
  <c r="H253" i="26" s="1"/>
  <c r="T254" i="26"/>
  <c r="T255" i="26"/>
  <c r="T257" i="26"/>
  <c r="H257" i="26" s="1"/>
  <c r="T246" i="26"/>
  <c r="T247" i="26"/>
  <c r="H247" i="26" s="1"/>
  <c r="T248" i="26"/>
  <c r="H248" i="26" s="1"/>
  <c r="T256" i="26"/>
  <c r="D53" i="70"/>
  <c r="G53" i="70"/>
  <c r="F53" i="70"/>
  <c r="E53" i="70"/>
  <c r="AB119" i="26"/>
  <c r="R176" i="26"/>
  <c r="AC177" i="26"/>
  <c r="AF56" i="26"/>
  <c r="H56" i="26"/>
  <c r="E95" i="26"/>
  <c r="F95" i="26" s="1"/>
  <c r="H69" i="26"/>
  <c r="AF69" i="26"/>
  <c r="H38" i="70"/>
  <c r="F38" i="70"/>
  <c r="I38" i="70"/>
  <c r="D38" i="70"/>
  <c r="E46" i="70"/>
  <c r="G46" i="70"/>
  <c r="D46" i="70"/>
  <c r="C46" i="70"/>
  <c r="F46" i="70"/>
  <c r="H46" i="70"/>
  <c r="E35" i="70"/>
  <c r="E63" i="70"/>
  <c r="C38" i="70"/>
  <c r="C66" i="70"/>
  <c r="E71" i="70"/>
  <c r="E43" i="70"/>
  <c r="G44" i="70"/>
  <c r="G72" i="70"/>
  <c r="H68" i="70"/>
  <c r="C68" i="70"/>
  <c r="F68" i="70"/>
  <c r="D68" i="70"/>
  <c r="AB42" i="26"/>
  <c r="AB65" i="26"/>
  <c r="P76" i="26"/>
  <c r="H96" i="26"/>
  <c r="P96" i="26"/>
  <c r="P124" i="26"/>
  <c r="AB145" i="26"/>
  <c r="P200" i="26"/>
  <c r="D40" i="70"/>
  <c r="E40" i="70"/>
  <c r="I40" i="70"/>
  <c r="E62" i="70"/>
  <c r="E34" i="70"/>
  <c r="C37" i="70"/>
  <c r="C65" i="70"/>
  <c r="E38" i="70"/>
  <c r="E66" i="70"/>
  <c r="G39" i="70"/>
  <c r="G67" i="70"/>
  <c r="C41" i="70"/>
  <c r="C69" i="70"/>
  <c r="C73" i="70"/>
  <c r="C45" i="70"/>
  <c r="H62" i="70"/>
  <c r="C62" i="70"/>
  <c r="G62" i="70"/>
  <c r="F62" i="70"/>
  <c r="F70" i="70"/>
  <c r="G70" i="70"/>
  <c r="AB34" i="26"/>
  <c r="AF38" i="26"/>
  <c r="P88" i="26"/>
  <c r="P101" i="26"/>
  <c r="AB201" i="26"/>
  <c r="P205" i="26"/>
  <c r="H101" i="26"/>
  <c r="P27" i="26"/>
  <c r="AB56" i="26"/>
  <c r="R56" i="26"/>
  <c r="P62" i="26"/>
  <c r="E80" i="70"/>
  <c r="E52" i="70"/>
  <c r="AC198" i="26"/>
  <c r="D47" i="70"/>
  <c r="G47" i="70"/>
  <c r="F47" i="70"/>
  <c r="C47" i="70"/>
  <c r="K68" i="70"/>
  <c r="P53" i="26"/>
  <c r="E47" i="70"/>
  <c r="P228" i="26"/>
  <c r="AB245" i="26"/>
  <c r="P239" i="26"/>
  <c r="C53" i="70"/>
  <c r="C81" i="70"/>
  <c r="H80" i="70"/>
  <c r="H52" i="70"/>
  <c r="AB238" i="26"/>
  <c r="P44" i="26"/>
  <c r="I80" i="70"/>
  <c r="I52" i="70"/>
  <c r="D79" i="70"/>
  <c r="P227" i="26"/>
  <c r="D51" i="70"/>
  <c r="P225" i="26"/>
  <c r="AB244" i="26"/>
  <c r="AB231" i="26"/>
  <c r="P250" i="26"/>
  <c r="AB248" i="26"/>
  <c r="E81" i="70"/>
  <c r="P253" i="26"/>
  <c r="P236" i="26"/>
  <c r="AB234" i="26"/>
  <c r="K53" i="70"/>
  <c r="K81" i="70"/>
  <c r="P251" i="26"/>
  <c r="G51" i="70"/>
  <c r="D52" i="70"/>
  <c r="G52" i="70"/>
  <c r="AB254" i="26"/>
  <c r="AB256" i="26"/>
  <c r="K71" i="70" l="1"/>
  <c r="X104" i="26"/>
  <c r="L104" i="26" s="1"/>
  <c r="O14" i="70"/>
  <c r="H12" i="26"/>
  <c r="K67" i="70"/>
  <c r="H70" i="46"/>
  <c r="M21" i="70"/>
  <c r="O21" i="70" s="1"/>
  <c r="O11" i="70"/>
  <c r="O20" i="70"/>
  <c r="O15" i="70"/>
  <c r="N8" i="70"/>
  <c r="O7" i="70"/>
  <c r="R177" i="26"/>
  <c r="R160" i="26"/>
  <c r="I35" i="70"/>
  <c r="M23" i="70"/>
  <c r="M24" i="70"/>
  <c r="O24" i="70" s="1"/>
  <c r="N20" i="70"/>
  <c r="X27" i="26"/>
  <c r="M6" i="70"/>
  <c r="O6" i="70" s="1"/>
  <c r="N14" i="70"/>
  <c r="O25" i="70"/>
  <c r="O17" i="70"/>
  <c r="N23" i="70"/>
  <c r="O23" i="70"/>
  <c r="O16" i="70"/>
  <c r="AE6" i="26"/>
  <c r="G6" i="26"/>
  <c r="L6" i="26"/>
  <c r="AJ6" i="26"/>
  <c r="K65" i="70"/>
  <c r="Y6" i="26"/>
  <c r="Z6" i="26" s="1"/>
  <c r="H6" i="26"/>
  <c r="AF6" i="26"/>
  <c r="O22" i="70"/>
  <c r="N9" i="70"/>
  <c r="H27" i="26"/>
  <c r="G253" i="26"/>
  <c r="AE247" i="26"/>
  <c r="R180" i="26"/>
  <c r="AE36" i="26"/>
  <c r="G217" i="26"/>
  <c r="G200" i="26"/>
  <c r="AE232" i="26"/>
  <c r="AE251" i="26"/>
  <c r="AE33" i="26"/>
  <c r="G213" i="26"/>
  <c r="AE30" i="26"/>
  <c r="G203" i="26"/>
  <c r="AE156" i="26"/>
  <c r="G216" i="26"/>
  <c r="G219" i="26"/>
  <c r="G145" i="26"/>
  <c r="Y145" i="26"/>
  <c r="G227" i="26"/>
  <c r="AE35" i="26"/>
  <c r="AE211" i="26"/>
  <c r="AE38" i="26"/>
  <c r="G201" i="26"/>
  <c r="AE159" i="26"/>
  <c r="AE158" i="26"/>
  <c r="AE250" i="26"/>
  <c r="G39" i="26"/>
  <c r="AE209" i="26"/>
  <c r="G225" i="26"/>
  <c r="AE31" i="26"/>
  <c r="AE206" i="26"/>
  <c r="AE151" i="26"/>
  <c r="AE161" i="26"/>
  <c r="AE73" i="26"/>
  <c r="AE214" i="26"/>
  <c r="AE249" i="26"/>
  <c r="AE248" i="26"/>
  <c r="AE245" i="26"/>
  <c r="G32" i="26"/>
  <c r="AE210" i="26"/>
  <c r="G226" i="26"/>
  <c r="M226" i="26" s="1"/>
  <c r="Y226" i="26"/>
  <c r="G208" i="26"/>
  <c r="AE152" i="26"/>
  <c r="G157" i="26"/>
  <c r="G215" i="26"/>
  <c r="G207" i="26"/>
  <c r="R8" i="26"/>
  <c r="G34" i="26"/>
  <c r="AE212" i="26"/>
  <c r="AE228" i="26"/>
  <c r="G205" i="26"/>
  <c r="G198" i="26"/>
  <c r="G153" i="26"/>
  <c r="G150" i="26"/>
  <c r="AE256" i="26"/>
  <c r="AE40" i="26"/>
  <c r="AE218" i="26"/>
  <c r="AE202" i="26"/>
  <c r="G199" i="26"/>
  <c r="AE154" i="26"/>
  <c r="AE127" i="26"/>
  <c r="R173" i="26"/>
  <c r="R211" i="26"/>
  <c r="AE219" i="26"/>
  <c r="H42" i="26"/>
  <c r="R183" i="26"/>
  <c r="R215" i="26"/>
  <c r="AF51" i="26"/>
  <c r="R155" i="26"/>
  <c r="H74" i="26"/>
  <c r="H220" i="26"/>
  <c r="E37" i="26"/>
  <c r="F37" i="26" s="1"/>
  <c r="AE199" i="26"/>
  <c r="AE200" i="26"/>
  <c r="AC105" i="26"/>
  <c r="AD105" i="26" s="1"/>
  <c r="R30" i="26"/>
  <c r="H77" i="26"/>
  <c r="H48" i="26"/>
  <c r="AC30" i="26"/>
  <c r="F206" i="26"/>
  <c r="AF228" i="26"/>
  <c r="AF235" i="26"/>
  <c r="AC192" i="26"/>
  <c r="E8" i="26"/>
  <c r="F8" i="26" s="1"/>
  <c r="R42" i="26"/>
  <c r="H45" i="26"/>
  <c r="AD17" i="26"/>
  <c r="E205" i="26"/>
  <c r="F205" i="26" s="1"/>
  <c r="H97" i="26"/>
  <c r="Q231" i="26"/>
  <c r="E231" i="26" s="1"/>
  <c r="F231" i="26" s="1"/>
  <c r="AC176" i="26"/>
  <c r="E171" i="26"/>
  <c r="F171" i="26" s="1"/>
  <c r="AC152" i="26"/>
  <c r="AD152" i="26" s="1"/>
  <c r="AF133" i="26"/>
  <c r="AC10" i="26"/>
  <c r="AD10" i="26" s="1"/>
  <c r="H60" i="26"/>
  <c r="AF50" i="26"/>
  <c r="H41" i="26"/>
  <c r="AE198" i="26"/>
  <c r="AD84" i="26"/>
  <c r="H63" i="26"/>
  <c r="AC179" i="26"/>
  <c r="AD179" i="26" s="1"/>
  <c r="E107" i="26"/>
  <c r="F107" i="26" s="1"/>
  <c r="E10" i="26"/>
  <c r="F10" i="26" s="1"/>
  <c r="J63" i="70"/>
  <c r="I63" i="70"/>
  <c r="AC92" i="26"/>
  <c r="AD92" i="26" s="1"/>
  <c r="J70" i="46"/>
  <c r="R105" i="26"/>
  <c r="E97" i="26"/>
  <c r="F97" i="26" s="1"/>
  <c r="Q256" i="26"/>
  <c r="E256" i="26" s="1"/>
  <c r="F256" i="26" s="1"/>
  <c r="Q246" i="26"/>
  <c r="AC246" i="26" s="1"/>
  <c r="H52" i="26"/>
  <c r="AD144" i="26"/>
  <c r="AC110" i="26"/>
  <c r="H66" i="26"/>
  <c r="X174" i="26"/>
  <c r="L174" i="26" s="1"/>
  <c r="E188" i="26"/>
  <c r="F188" i="26" s="1"/>
  <c r="AC70" i="26"/>
  <c r="AD70" i="26" s="1"/>
  <c r="Q253" i="26"/>
  <c r="E253" i="26" s="1"/>
  <c r="F253" i="26" s="1"/>
  <c r="Q254" i="26"/>
  <c r="AC254" i="26" s="1"/>
  <c r="E70" i="26"/>
  <c r="F70" i="26" s="1"/>
  <c r="Q250" i="26"/>
  <c r="AC250" i="26" s="1"/>
  <c r="M56" i="46"/>
  <c r="H24" i="26"/>
  <c r="W56" i="46"/>
  <c r="L6" i="70" s="1"/>
  <c r="L34" i="70" s="1"/>
  <c r="N56" i="46"/>
  <c r="E98" i="26"/>
  <c r="F98" i="26" s="1"/>
  <c r="Q257" i="26"/>
  <c r="E257" i="26" s="1"/>
  <c r="Q247" i="26"/>
  <c r="AC247" i="26" s="1"/>
  <c r="H56" i="46"/>
  <c r="AF44" i="26"/>
  <c r="H232" i="26"/>
  <c r="R144" i="26"/>
  <c r="Q251" i="26"/>
  <c r="E251" i="26" s="1"/>
  <c r="F251" i="26" s="1"/>
  <c r="Q255" i="26"/>
  <c r="AC255" i="26" s="1"/>
  <c r="S56" i="46"/>
  <c r="Q248" i="26"/>
  <c r="E248" i="26" s="1"/>
  <c r="F248" i="26" s="1"/>
  <c r="Q252" i="26"/>
  <c r="AC252" i="26" s="1"/>
  <c r="X56" i="46"/>
  <c r="V56" i="46"/>
  <c r="L7" i="70" s="1"/>
  <c r="N7" i="70" s="1"/>
  <c r="U180" i="26"/>
  <c r="U177" i="26"/>
  <c r="U176" i="26"/>
  <c r="U182" i="26"/>
  <c r="U179" i="26"/>
  <c r="I179" i="26" s="1"/>
  <c r="U183" i="26"/>
  <c r="I183" i="26" s="1"/>
  <c r="U181" i="26"/>
  <c r="AG181" i="26" s="1"/>
  <c r="U175" i="26"/>
  <c r="AG175" i="26" s="1"/>
  <c r="U174" i="26"/>
  <c r="AG174" i="26" s="1"/>
  <c r="U178" i="26"/>
  <c r="I178" i="26" s="1"/>
  <c r="U184" i="26"/>
  <c r="I184" i="26" s="1"/>
  <c r="U185" i="26"/>
  <c r="I185" i="26" s="1"/>
  <c r="X213" i="26"/>
  <c r="AJ213" i="26" s="1"/>
  <c r="X221" i="26"/>
  <c r="AJ221" i="26" s="1"/>
  <c r="X210" i="26"/>
  <c r="AJ210" i="26" s="1"/>
  <c r="X220" i="26"/>
  <c r="AJ220" i="26" s="1"/>
  <c r="X218" i="26"/>
  <c r="AJ218" i="26" s="1"/>
  <c r="X212" i="26"/>
  <c r="L212" i="26" s="1"/>
  <c r="X216" i="26"/>
  <c r="AJ216" i="26" s="1"/>
  <c r="X214" i="26"/>
  <c r="Y214" i="26" s="1"/>
  <c r="X211" i="26"/>
  <c r="L211" i="26" s="1"/>
  <c r="X215" i="26"/>
  <c r="AJ215" i="26" s="1"/>
  <c r="M78" i="70"/>
  <c r="U189" i="26"/>
  <c r="AG189" i="26" s="1"/>
  <c r="U197" i="26"/>
  <c r="I197" i="26" s="1"/>
  <c r="U195" i="26"/>
  <c r="I195" i="26" s="1"/>
  <c r="U196" i="26"/>
  <c r="I196" i="26" s="1"/>
  <c r="L76" i="70"/>
  <c r="U191" i="26"/>
  <c r="I191" i="26" s="1"/>
  <c r="U190" i="26"/>
  <c r="U194" i="26"/>
  <c r="I194" i="26" s="1"/>
  <c r="U187" i="26"/>
  <c r="AG187" i="26" s="1"/>
  <c r="U192" i="26"/>
  <c r="AG192" i="26" s="1"/>
  <c r="U188" i="26"/>
  <c r="AG188" i="26" s="1"/>
  <c r="U186" i="26"/>
  <c r="I186" i="26" s="1"/>
  <c r="U193" i="26"/>
  <c r="I193" i="26" s="1"/>
  <c r="U119" i="26"/>
  <c r="I119" i="26" s="1"/>
  <c r="U121" i="26"/>
  <c r="I121" i="26" s="1"/>
  <c r="U117" i="26"/>
  <c r="I117" i="26" s="1"/>
  <c r="U125" i="26"/>
  <c r="I125" i="26" s="1"/>
  <c r="U115" i="26"/>
  <c r="I115" i="26" s="1"/>
  <c r="U122" i="26"/>
  <c r="I122" i="26" s="1"/>
  <c r="U120" i="26"/>
  <c r="I120" i="26" s="1"/>
  <c r="U123" i="26"/>
  <c r="AG123" i="26" s="1"/>
  <c r="L70" i="70"/>
  <c r="U114" i="26"/>
  <c r="I114" i="26" s="1"/>
  <c r="U116" i="26"/>
  <c r="I116" i="26" s="1"/>
  <c r="U118" i="26"/>
  <c r="AG118" i="26" s="1"/>
  <c r="U124" i="26"/>
  <c r="I124" i="26" s="1"/>
  <c r="X257" i="26"/>
  <c r="Y257" i="26" s="1"/>
  <c r="D70" i="46"/>
  <c r="X252" i="26"/>
  <c r="AJ252" i="26" s="1"/>
  <c r="X254" i="26"/>
  <c r="L254" i="26" s="1"/>
  <c r="X250" i="26"/>
  <c r="L250" i="26" s="1"/>
  <c r="X251" i="26"/>
  <c r="L251" i="26" s="1"/>
  <c r="U225" i="26"/>
  <c r="AG225" i="26" s="1"/>
  <c r="L51" i="70"/>
  <c r="U227" i="26"/>
  <c r="I227" i="26" s="1"/>
  <c r="U228" i="26"/>
  <c r="AG228" i="26" s="1"/>
  <c r="U232" i="26"/>
  <c r="U233" i="26"/>
  <c r="AG233" i="26" s="1"/>
  <c r="U229" i="26"/>
  <c r="AG229" i="26" s="1"/>
  <c r="U224" i="26"/>
  <c r="AG224" i="26" s="1"/>
  <c r="U222" i="26"/>
  <c r="I222" i="26" s="1"/>
  <c r="U231" i="26"/>
  <c r="I231" i="26" s="1"/>
  <c r="U226" i="26"/>
  <c r="I226" i="26" s="1"/>
  <c r="U230" i="26"/>
  <c r="AG230" i="26" s="1"/>
  <c r="U223" i="26"/>
  <c r="AG223" i="26" s="1"/>
  <c r="F69" i="46"/>
  <c r="AC42" i="26"/>
  <c r="AD42" i="26" s="1"/>
  <c r="AE207" i="26"/>
  <c r="E150" i="26"/>
  <c r="F150" i="26" s="1"/>
  <c r="U28" i="26"/>
  <c r="AG28" i="26" s="1"/>
  <c r="U126" i="26"/>
  <c r="I126" i="26" s="1"/>
  <c r="G56" i="46"/>
  <c r="L22" i="70" s="1"/>
  <c r="N22" i="70" s="1"/>
  <c r="L56" i="46"/>
  <c r="L17" i="70" s="1"/>
  <c r="N17" i="70" s="1"/>
  <c r="D56" i="46"/>
  <c r="L25" i="70" s="1"/>
  <c r="N25" i="70" s="1"/>
  <c r="P56" i="46"/>
  <c r="L13" i="70" s="1"/>
  <c r="N13" i="70" s="1"/>
  <c r="E119" i="26"/>
  <c r="F119" i="26" s="1"/>
  <c r="AD103" i="26"/>
  <c r="Q245" i="26"/>
  <c r="E245" i="26" s="1"/>
  <c r="F245" i="26" s="1"/>
  <c r="AD119" i="26"/>
  <c r="E212" i="26"/>
  <c r="F212" i="26" s="1"/>
  <c r="H39" i="26"/>
  <c r="U25" i="26"/>
  <c r="AG25" i="26" s="1"/>
  <c r="Q242" i="26"/>
  <c r="AC242" i="26" s="1"/>
  <c r="X188" i="26"/>
  <c r="R119" i="26"/>
  <c r="AC196" i="26"/>
  <c r="AD196" i="26" s="1"/>
  <c r="E144" i="26"/>
  <c r="F144" i="26" s="1"/>
  <c r="U14" i="26"/>
  <c r="I14" i="26" s="1"/>
  <c r="E111" i="26"/>
  <c r="F111" i="26" s="1"/>
  <c r="AC249" i="26"/>
  <c r="E249" i="26"/>
  <c r="AC241" i="26"/>
  <c r="E241" i="26"/>
  <c r="F241" i="26" s="1"/>
  <c r="AF40" i="26"/>
  <c r="E159" i="26"/>
  <c r="F159" i="26" s="1"/>
  <c r="AC9" i="26"/>
  <c r="AD9" i="26" s="1"/>
  <c r="AF162" i="26"/>
  <c r="Q230" i="26"/>
  <c r="AC230" i="26" s="1"/>
  <c r="Q224" i="26"/>
  <c r="R224" i="26" s="1"/>
  <c r="E168" i="26"/>
  <c r="F168" i="26" s="1"/>
  <c r="AF170" i="26"/>
  <c r="E45" i="26"/>
  <c r="F45" i="26" s="1"/>
  <c r="Q228" i="26"/>
  <c r="AC228" i="26" s="1"/>
  <c r="Q233" i="26"/>
  <c r="AC233" i="26" s="1"/>
  <c r="AC129" i="26"/>
  <c r="AD129" i="26" s="1"/>
  <c r="AD113" i="26"/>
  <c r="Q223" i="26"/>
  <c r="E223" i="26" s="1"/>
  <c r="H98" i="26"/>
  <c r="Q225" i="26"/>
  <c r="AC225" i="26" s="1"/>
  <c r="AF146" i="26"/>
  <c r="Q232" i="26"/>
  <c r="AC232" i="26" s="1"/>
  <c r="Q222" i="26"/>
  <c r="AC222" i="26" s="1"/>
  <c r="AD222" i="26" s="1"/>
  <c r="Q229" i="26"/>
  <c r="AC229" i="26" s="1"/>
  <c r="Q227" i="26"/>
  <c r="AC227" i="26" s="1"/>
  <c r="AE153" i="26"/>
  <c r="AC214" i="26"/>
  <c r="H151" i="26"/>
  <c r="E215" i="26"/>
  <c r="F215" i="26" s="1"/>
  <c r="X108" i="26"/>
  <c r="AJ108" i="26" s="1"/>
  <c r="AF193" i="26"/>
  <c r="R98" i="26"/>
  <c r="G214" i="26"/>
  <c r="R125" i="26"/>
  <c r="X124" i="26"/>
  <c r="L124" i="26" s="1"/>
  <c r="X195" i="26"/>
  <c r="AJ195" i="26" s="1"/>
  <c r="AD69" i="26"/>
  <c r="E156" i="26"/>
  <c r="F156" i="26" s="1"/>
  <c r="E244" i="26"/>
  <c r="F244" i="26" s="1"/>
  <c r="H147" i="26"/>
  <c r="E96" i="26"/>
  <c r="F96" i="26" s="1"/>
  <c r="R68" i="26"/>
  <c r="E197" i="26"/>
  <c r="F197" i="26" s="1"/>
  <c r="AD100" i="26"/>
  <c r="K70" i="46"/>
  <c r="I78" i="70"/>
  <c r="S162" i="26"/>
  <c r="K69" i="46"/>
  <c r="AE150" i="26"/>
  <c r="S166" i="26"/>
  <c r="AE217" i="26"/>
  <c r="G209" i="26"/>
  <c r="I50" i="70"/>
  <c r="S170" i="26"/>
  <c r="AF143" i="26"/>
  <c r="AF190" i="26"/>
  <c r="AF244" i="26"/>
  <c r="G232" i="26"/>
  <c r="G38" i="26"/>
  <c r="R65" i="26"/>
  <c r="AE157" i="26"/>
  <c r="H36" i="26"/>
  <c r="R97" i="26"/>
  <c r="M41" i="70"/>
  <c r="X196" i="26"/>
  <c r="L196" i="26" s="1"/>
  <c r="G70" i="46"/>
  <c r="AC124" i="26"/>
  <c r="E85" i="26"/>
  <c r="F85" i="26" s="1"/>
  <c r="AC89" i="26"/>
  <c r="AC183" i="26"/>
  <c r="X103" i="26"/>
  <c r="AJ103" i="26" s="1"/>
  <c r="H61" i="26"/>
  <c r="AF91" i="26"/>
  <c r="AC121" i="26"/>
  <c r="AD121" i="26" s="1"/>
  <c r="AC65" i="26"/>
  <c r="AD65" i="26" s="1"/>
  <c r="R149" i="26"/>
  <c r="E210" i="26"/>
  <c r="F210" i="26" s="1"/>
  <c r="AF70" i="26"/>
  <c r="X113" i="26"/>
  <c r="L113" i="26" s="1"/>
  <c r="K37" i="70"/>
  <c r="E180" i="26"/>
  <c r="AC155" i="26"/>
  <c r="AD155" i="26" s="1"/>
  <c r="X109" i="26"/>
  <c r="AJ109" i="26" s="1"/>
  <c r="E121" i="26"/>
  <c r="F121" i="26" s="1"/>
  <c r="H126" i="26"/>
  <c r="AE145" i="26"/>
  <c r="X105" i="26"/>
  <c r="AJ105" i="26" s="1"/>
  <c r="E169" i="26"/>
  <c r="F169" i="26" s="1"/>
  <c r="E217" i="26"/>
  <c r="F217" i="26" s="1"/>
  <c r="AD132" i="26"/>
  <c r="X180" i="26"/>
  <c r="L180" i="26" s="1"/>
  <c r="E178" i="26"/>
  <c r="R111" i="26"/>
  <c r="AC190" i="26"/>
  <c r="E130" i="26"/>
  <c r="F130" i="26" s="1"/>
  <c r="AC7" i="26"/>
  <c r="AD7" i="26" s="1"/>
  <c r="AF90" i="26"/>
  <c r="AC61" i="26"/>
  <c r="H33" i="26"/>
  <c r="E68" i="26"/>
  <c r="F68" i="26" s="1"/>
  <c r="AC186" i="26"/>
  <c r="AD186" i="26" s="1"/>
  <c r="X222" i="26"/>
  <c r="L222" i="26" s="1"/>
  <c r="U68" i="26"/>
  <c r="AG68" i="26" s="1"/>
  <c r="AC211" i="26"/>
  <c r="E187" i="26"/>
  <c r="F187" i="26" s="1"/>
  <c r="X120" i="26"/>
  <c r="AJ120" i="26" s="1"/>
  <c r="E138" i="26"/>
  <c r="F138" i="26" s="1"/>
  <c r="X224" i="26"/>
  <c r="Y224" i="26" s="1"/>
  <c r="E185" i="26"/>
  <c r="F185" i="26" s="1"/>
  <c r="X118" i="26"/>
  <c r="L118" i="26" s="1"/>
  <c r="E91" i="26"/>
  <c r="F91" i="26" s="1"/>
  <c r="E194" i="26"/>
  <c r="F194" i="26" s="1"/>
  <c r="E58" i="26"/>
  <c r="F58" i="26" s="1"/>
  <c r="E90" i="26"/>
  <c r="F90" i="26" s="1"/>
  <c r="X248" i="26"/>
  <c r="AJ248" i="26" s="1"/>
  <c r="H174" i="26"/>
  <c r="H30" i="26"/>
  <c r="AC117" i="26"/>
  <c r="AD117" i="26" s="1"/>
  <c r="AC16" i="26"/>
  <c r="AD16" i="26" s="1"/>
  <c r="AC15" i="26"/>
  <c r="AD15" i="26" s="1"/>
  <c r="E112" i="26"/>
  <c r="F112" i="26" s="1"/>
  <c r="K35" i="70"/>
  <c r="X184" i="26"/>
  <c r="AJ184" i="26" s="1"/>
  <c r="G151" i="26"/>
  <c r="H37" i="26"/>
  <c r="I65" i="70"/>
  <c r="R199" i="26"/>
  <c r="X255" i="26"/>
  <c r="AJ255" i="26" s="1"/>
  <c r="X256" i="26"/>
  <c r="L256" i="26" s="1"/>
  <c r="R52" i="26"/>
  <c r="E9" i="26"/>
  <c r="F9" i="26" s="1"/>
  <c r="E29" i="26"/>
  <c r="F29" i="26" s="1"/>
  <c r="X175" i="26"/>
  <c r="L175" i="26" s="1"/>
  <c r="AC160" i="26"/>
  <c r="AD160" i="26" s="1"/>
  <c r="R246" i="26"/>
  <c r="AF16" i="26"/>
  <c r="G156" i="26"/>
  <c r="X249" i="26"/>
  <c r="AJ249" i="26" s="1"/>
  <c r="M53" i="70"/>
  <c r="S76" i="26"/>
  <c r="E47" i="26"/>
  <c r="F47" i="26" s="1"/>
  <c r="H17" i="26"/>
  <c r="E15" i="26"/>
  <c r="F15" i="26" s="1"/>
  <c r="S148" i="26"/>
  <c r="AD199" i="26"/>
  <c r="AC101" i="26"/>
  <c r="AC29" i="26"/>
  <c r="AD29" i="26" s="1"/>
  <c r="R106" i="26"/>
  <c r="AC91" i="26"/>
  <c r="AD91" i="26" s="1"/>
  <c r="X247" i="26"/>
  <c r="AJ247" i="26" s="1"/>
  <c r="X246" i="26"/>
  <c r="AJ246" i="26" s="1"/>
  <c r="X253" i="26"/>
  <c r="Y253" i="26" s="1"/>
  <c r="AF10" i="26"/>
  <c r="AE216" i="26"/>
  <c r="E182" i="26"/>
  <c r="F182" i="26" s="1"/>
  <c r="R90" i="26"/>
  <c r="X179" i="26"/>
  <c r="L179" i="26" s="1"/>
  <c r="S147" i="26"/>
  <c r="R150" i="26"/>
  <c r="E226" i="26"/>
  <c r="F226" i="26" s="1"/>
  <c r="AC143" i="26"/>
  <c r="AD143" i="26" s="1"/>
  <c r="AC34" i="26"/>
  <c r="AD34" i="26" s="1"/>
  <c r="R55" i="26"/>
  <c r="G202" i="26"/>
  <c r="E55" i="26"/>
  <c r="F55" i="26" s="1"/>
  <c r="AC12" i="26"/>
  <c r="H92" i="26"/>
  <c r="AF95" i="26"/>
  <c r="X112" i="26"/>
  <c r="L112" i="26" s="1"/>
  <c r="X102" i="26"/>
  <c r="AJ102" i="26" s="1"/>
  <c r="S164" i="26"/>
  <c r="S139" i="26"/>
  <c r="E181" i="26"/>
  <c r="F181" i="26" s="1"/>
  <c r="AF99" i="26"/>
  <c r="E154" i="26"/>
  <c r="F154" i="26" s="1"/>
  <c r="AD111" i="26"/>
  <c r="X111" i="26"/>
  <c r="AJ111" i="26" s="1"/>
  <c r="X106" i="26"/>
  <c r="AJ106" i="26" s="1"/>
  <c r="AC165" i="26"/>
  <c r="AD165" i="26" s="1"/>
  <c r="AE208" i="26"/>
  <c r="S169" i="26"/>
  <c r="S167" i="26"/>
  <c r="P70" i="46"/>
  <c r="S141" i="26"/>
  <c r="R132" i="26"/>
  <c r="R34" i="26"/>
  <c r="E7" i="26"/>
  <c r="F7" i="26" s="1"/>
  <c r="R112" i="26"/>
  <c r="AF229" i="26"/>
  <c r="E72" i="26"/>
  <c r="F72" i="26" s="1"/>
  <c r="AC26" i="26"/>
  <c r="AD26" i="26" s="1"/>
  <c r="E221" i="26"/>
  <c r="F221" i="26" s="1"/>
  <c r="AF62" i="26"/>
  <c r="AF144" i="26"/>
  <c r="S171" i="26"/>
  <c r="S163" i="26"/>
  <c r="AD46" i="26"/>
  <c r="S149" i="26"/>
  <c r="S144" i="26"/>
  <c r="AJ182" i="26"/>
  <c r="L182" i="26"/>
  <c r="R148" i="26"/>
  <c r="AF94" i="26"/>
  <c r="AC52" i="26"/>
  <c r="AD52" i="26" s="1"/>
  <c r="E109" i="26"/>
  <c r="F109" i="26" s="1"/>
  <c r="X223" i="26"/>
  <c r="Y223" i="26" s="1"/>
  <c r="X231" i="26"/>
  <c r="Y231" i="26" s="1"/>
  <c r="S74" i="26"/>
  <c r="G73" i="26"/>
  <c r="E170" i="26"/>
  <c r="F170" i="26" s="1"/>
  <c r="AC184" i="26"/>
  <c r="G36" i="26"/>
  <c r="X116" i="26"/>
  <c r="AJ116" i="26" s="1"/>
  <c r="S140" i="26"/>
  <c r="E62" i="26"/>
  <c r="F62" i="26" s="1"/>
  <c r="R24" i="26"/>
  <c r="AF165" i="26"/>
  <c r="R43" i="26"/>
  <c r="F70" i="46"/>
  <c r="X233" i="26"/>
  <c r="Y233" i="26" s="1"/>
  <c r="X229" i="26"/>
  <c r="AJ229" i="26" s="1"/>
  <c r="S75" i="26"/>
  <c r="S71" i="26"/>
  <c r="S77" i="26"/>
  <c r="S70" i="26"/>
  <c r="AF233" i="26"/>
  <c r="R16" i="26"/>
  <c r="AD43" i="26"/>
  <c r="X230" i="26"/>
  <c r="AJ230" i="26" s="1"/>
  <c r="AD37" i="26"/>
  <c r="S68" i="26"/>
  <c r="H118" i="26"/>
  <c r="H93" i="26"/>
  <c r="S69" i="26"/>
  <c r="E148" i="26"/>
  <c r="F148" i="26" s="1"/>
  <c r="E43" i="26"/>
  <c r="F43" i="26" s="1"/>
  <c r="AC85" i="26"/>
  <c r="AD85" i="26" s="1"/>
  <c r="AC106" i="26"/>
  <c r="AD106" i="26" s="1"/>
  <c r="F160" i="26"/>
  <c r="E173" i="26"/>
  <c r="F173" i="26" s="1"/>
  <c r="K50" i="70"/>
  <c r="X227" i="26"/>
  <c r="AJ227" i="26" s="1"/>
  <c r="S72" i="26"/>
  <c r="AF140" i="26"/>
  <c r="R117" i="26"/>
  <c r="S67" i="26"/>
  <c r="X219" i="26"/>
  <c r="Y219" i="26" s="1"/>
  <c r="X217" i="26"/>
  <c r="Y217" i="26" s="1"/>
  <c r="AC238" i="26"/>
  <c r="AF236" i="26"/>
  <c r="R136" i="26"/>
  <c r="R28" i="26"/>
  <c r="X225" i="26"/>
  <c r="L225" i="26" s="1"/>
  <c r="S66" i="26"/>
  <c r="AF100" i="26"/>
  <c r="F203" i="26"/>
  <c r="R48" i="26"/>
  <c r="E149" i="26"/>
  <c r="F149" i="26" s="1"/>
  <c r="E175" i="26"/>
  <c r="F175" i="26" s="1"/>
  <c r="R131" i="26"/>
  <c r="E236" i="26"/>
  <c r="F236" i="26" s="1"/>
  <c r="AC93" i="26"/>
  <c r="AD93" i="26" s="1"/>
  <c r="AC206" i="26"/>
  <c r="AD206" i="26" s="1"/>
  <c r="G33" i="26"/>
  <c r="E131" i="26"/>
  <c r="F131" i="26" s="1"/>
  <c r="S146" i="26"/>
  <c r="X183" i="26"/>
  <c r="X176" i="26"/>
  <c r="X185" i="26"/>
  <c r="X177" i="26"/>
  <c r="X181" i="26"/>
  <c r="X178" i="26"/>
  <c r="E235" i="26"/>
  <c r="F235" i="26" s="1"/>
  <c r="H214" i="26"/>
  <c r="R38" i="26"/>
  <c r="R99" i="26"/>
  <c r="R129" i="26"/>
  <c r="R145" i="26"/>
  <c r="R139" i="26"/>
  <c r="AC59" i="26"/>
  <c r="AD59" i="26" s="1"/>
  <c r="AF65" i="26"/>
  <c r="R102" i="26"/>
  <c r="E164" i="26"/>
  <c r="AD131" i="26"/>
  <c r="AC163" i="26"/>
  <c r="AC139" i="26"/>
  <c r="AD139" i="26" s="1"/>
  <c r="AC99" i="26"/>
  <c r="AD99" i="26" s="1"/>
  <c r="AF105" i="26"/>
  <c r="AD30" i="26"/>
  <c r="E218" i="26"/>
  <c r="F218" i="26" s="1"/>
  <c r="H22" i="26"/>
  <c r="AF73" i="26"/>
  <c r="S142" i="26"/>
  <c r="S138" i="26"/>
  <c r="H132" i="26"/>
  <c r="K44" i="70"/>
  <c r="H171" i="26"/>
  <c r="AF194" i="26"/>
  <c r="AF234" i="26"/>
  <c r="AF7" i="26"/>
  <c r="AF11" i="26"/>
  <c r="AF20" i="26"/>
  <c r="H23" i="26"/>
  <c r="H57" i="26"/>
  <c r="AF67" i="26"/>
  <c r="H88" i="26"/>
  <c r="H115" i="26"/>
  <c r="H149" i="26"/>
  <c r="H138" i="26"/>
  <c r="H209" i="26"/>
  <c r="H219" i="26"/>
  <c r="H218" i="26"/>
  <c r="AF219" i="26"/>
  <c r="K79" i="70"/>
  <c r="AE39" i="26"/>
  <c r="J65" i="70"/>
  <c r="G152" i="26"/>
  <c r="I45" i="70"/>
  <c r="H71" i="26"/>
  <c r="K38" i="70"/>
  <c r="H76" i="26"/>
  <c r="H68" i="26"/>
  <c r="H75" i="26"/>
  <c r="S86" i="26"/>
  <c r="AF107" i="26"/>
  <c r="H124" i="26"/>
  <c r="AF142" i="26"/>
  <c r="H139" i="26"/>
  <c r="K43" i="70"/>
  <c r="H136" i="26"/>
  <c r="H131" i="26"/>
  <c r="H134" i="26"/>
  <c r="S143" i="26"/>
  <c r="S129" i="26"/>
  <c r="S131" i="26"/>
  <c r="S130" i="26"/>
  <c r="S136" i="26"/>
  <c r="S128" i="26"/>
  <c r="S126" i="26"/>
  <c r="S134" i="26"/>
  <c r="S132" i="26"/>
  <c r="G154" i="26"/>
  <c r="G161" i="26"/>
  <c r="G165" i="26"/>
  <c r="AE165" i="26"/>
  <c r="S172" i="26"/>
  <c r="H182" i="26"/>
  <c r="I69" i="46"/>
  <c r="AE213" i="26"/>
  <c r="AK213" i="26" s="1"/>
  <c r="AE201" i="26"/>
  <c r="AF221" i="26"/>
  <c r="AK221" i="26" s="1"/>
  <c r="H221" i="26"/>
  <c r="AE225" i="26"/>
  <c r="S243" i="26"/>
  <c r="G89" i="26"/>
  <c r="AE89" i="26"/>
  <c r="AF106" i="26"/>
  <c r="R50" i="26"/>
  <c r="AF135" i="26"/>
  <c r="AJ104" i="26"/>
  <c r="R26" i="26"/>
  <c r="AC219" i="26"/>
  <c r="AD219" i="26" s="1"/>
  <c r="AC166" i="26"/>
  <c r="AF141" i="26"/>
  <c r="E50" i="26"/>
  <c r="F50" i="26" s="1"/>
  <c r="E35" i="26"/>
  <c r="F35" i="26" s="1"/>
  <c r="H114" i="26"/>
  <c r="AC35" i="26"/>
  <c r="AD35" i="26" s="1"/>
  <c r="X117" i="26"/>
  <c r="S87" i="26"/>
  <c r="S133" i="26"/>
  <c r="S135" i="26"/>
  <c r="AE226" i="26"/>
  <c r="AB90" i="26"/>
  <c r="AD90" i="26" s="1"/>
  <c r="R86" i="26"/>
  <c r="AF130" i="26"/>
  <c r="H213" i="26"/>
  <c r="E63" i="26"/>
  <c r="F63" i="26" s="1"/>
  <c r="AF59" i="26"/>
  <c r="L48" i="70"/>
  <c r="S81" i="26"/>
  <c r="AD63" i="26"/>
  <c r="AF9" i="26"/>
  <c r="H148" i="26"/>
  <c r="H53" i="26"/>
  <c r="E86" i="26"/>
  <c r="F86" i="26" s="1"/>
  <c r="I69" i="70"/>
  <c r="S116" i="26"/>
  <c r="S80" i="26"/>
  <c r="AD56" i="26"/>
  <c r="AF104" i="26"/>
  <c r="G40" i="26"/>
  <c r="AC213" i="26"/>
  <c r="I41" i="70"/>
  <c r="R214" i="26"/>
  <c r="AF58" i="26"/>
  <c r="R33" i="26"/>
  <c r="H72" i="26"/>
  <c r="E172" i="26"/>
  <c r="F172" i="26" s="1"/>
  <c r="X125" i="26"/>
  <c r="AC167" i="26"/>
  <c r="R57" i="26"/>
  <c r="S79" i="26"/>
  <c r="S82" i="26"/>
  <c r="AF238" i="26"/>
  <c r="AF167" i="26"/>
  <c r="AC216" i="26"/>
  <c r="O69" i="46"/>
  <c r="X20" i="26"/>
  <c r="L20" i="26" s="1"/>
  <c r="X121" i="26"/>
  <c r="AE205" i="26"/>
  <c r="S78" i="26"/>
  <c r="S137" i="26"/>
  <c r="G43" i="26"/>
  <c r="AE43" i="26"/>
  <c r="G114" i="26"/>
  <c r="AE114" i="26"/>
  <c r="AE32" i="26"/>
  <c r="S92" i="26"/>
  <c r="S115" i="26"/>
  <c r="S123" i="26"/>
  <c r="O70" i="46"/>
  <c r="S119" i="26"/>
  <c r="S124" i="26"/>
  <c r="Y124" i="26" s="1"/>
  <c r="S117" i="26"/>
  <c r="Y117" i="26" s="1"/>
  <c r="S125" i="26"/>
  <c r="S118" i="26"/>
  <c r="Y118" i="26" s="1"/>
  <c r="S122" i="26"/>
  <c r="S121" i="26"/>
  <c r="Y121" i="26" s="1"/>
  <c r="S120" i="26"/>
  <c r="Y120" i="26" s="1"/>
  <c r="R63" i="26"/>
  <c r="G212" i="26"/>
  <c r="M212" i="26" s="1"/>
  <c r="X123" i="26"/>
  <c r="AJ123" i="26" s="1"/>
  <c r="X122" i="26"/>
  <c r="L122" i="26" s="1"/>
  <c r="S97" i="26"/>
  <c r="S95" i="26"/>
  <c r="S96" i="26"/>
  <c r="G159" i="26"/>
  <c r="X110" i="26"/>
  <c r="X107" i="26"/>
  <c r="G251" i="26"/>
  <c r="AC28" i="26"/>
  <c r="AD28" i="26" s="1"/>
  <c r="E18" i="26"/>
  <c r="F18" i="26" s="1"/>
  <c r="AD246" i="26"/>
  <c r="R220" i="26"/>
  <c r="AE34" i="26"/>
  <c r="X114" i="26"/>
  <c r="Y114" i="26" s="1"/>
  <c r="E100" i="26"/>
  <c r="F100" i="26" s="1"/>
  <c r="R207" i="26"/>
  <c r="S173" i="26"/>
  <c r="S168" i="26"/>
  <c r="R243" i="26"/>
  <c r="AE101" i="26"/>
  <c r="G101" i="26"/>
  <c r="S94" i="26"/>
  <c r="G155" i="26"/>
  <c r="AE155" i="26"/>
  <c r="S91" i="26"/>
  <c r="S98" i="26"/>
  <c r="S99" i="26"/>
  <c r="S93" i="26"/>
  <c r="S100" i="26"/>
  <c r="G160" i="26"/>
  <c r="AE160" i="26"/>
  <c r="AE203" i="26"/>
  <c r="S52" i="26"/>
  <c r="S42" i="26"/>
  <c r="S46" i="26"/>
  <c r="S53" i="26"/>
  <c r="S51" i="26"/>
  <c r="S49" i="26"/>
  <c r="S45" i="26"/>
  <c r="S48" i="26"/>
  <c r="S50" i="26"/>
  <c r="S44" i="26"/>
  <c r="S47" i="26"/>
  <c r="G30" i="26"/>
  <c r="G210" i="26"/>
  <c r="G158" i="26"/>
  <c r="S90" i="26"/>
  <c r="S18" i="26"/>
  <c r="S20" i="26"/>
  <c r="Y20" i="26" s="1"/>
  <c r="S29" i="26"/>
  <c r="S22" i="26"/>
  <c r="S21" i="26"/>
  <c r="Y21" i="26" s="1"/>
  <c r="S25" i="26"/>
  <c r="S26" i="26"/>
  <c r="S19" i="26"/>
  <c r="S23" i="26"/>
  <c r="S28" i="26"/>
  <c r="S24" i="26"/>
  <c r="Y24" i="26" s="1"/>
  <c r="S27" i="26"/>
  <c r="Y27" i="26" s="1"/>
  <c r="S85" i="26"/>
  <c r="S88" i="26"/>
  <c r="S84" i="26"/>
  <c r="S83" i="26"/>
  <c r="AC234" i="26"/>
  <c r="E94" i="26"/>
  <c r="F94" i="26" s="1"/>
  <c r="S241" i="26"/>
  <c r="AC243" i="26"/>
  <c r="AC136" i="26"/>
  <c r="AD136" i="26" s="1"/>
  <c r="AC109" i="26"/>
  <c r="AD109" i="26" s="1"/>
  <c r="R73" i="26"/>
  <c r="R156" i="26"/>
  <c r="F155" i="26"/>
  <c r="R54" i="26"/>
  <c r="E54" i="26"/>
  <c r="F54" i="26" s="1"/>
  <c r="X23" i="26"/>
  <c r="X29" i="26"/>
  <c r="X24" i="26"/>
  <c r="X25" i="26"/>
  <c r="X26" i="26"/>
  <c r="H225" i="26"/>
  <c r="R92" i="26"/>
  <c r="S244" i="26"/>
  <c r="R143" i="26"/>
  <c r="E73" i="26"/>
  <c r="F73" i="26" s="1"/>
  <c r="E69" i="46"/>
  <c r="E70" i="46"/>
  <c r="AF14" i="26"/>
  <c r="E49" i="26"/>
  <c r="F49" i="26" s="1"/>
  <c r="X19" i="26"/>
  <c r="AJ19" i="26" s="1"/>
  <c r="H55" i="26"/>
  <c r="AF64" i="26"/>
  <c r="H64" i="26"/>
  <c r="AF129" i="26"/>
  <c r="R229" i="26"/>
  <c r="X18" i="26"/>
  <c r="W70" i="46"/>
  <c r="AF54" i="26"/>
  <c r="AF215" i="26"/>
  <c r="S236" i="26"/>
  <c r="AD183" i="26"/>
  <c r="U77" i="26"/>
  <c r="G206" i="26"/>
  <c r="E57" i="26"/>
  <c r="F57" i="26" s="1"/>
  <c r="X21" i="26"/>
  <c r="X28" i="26"/>
  <c r="L28" i="26" s="1"/>
  <c r="E103" i="26"/>
  <c r="F103" i="26" s="1"/>
  <c r="R103" i="26"/>
  <c r="X119" i="26"/>
  <c r="R18" i="26"/>
  <c r="AB48" i="26"/>
  <c r="G31" i="26"/>
  <c r="AC33" i="26"/>
  <c r="AD33" i="26" s="1"/>
  <c r="U72" i="26"/>
  <c r="AG72" i="26" s="1"/>
  <c r="R94" i="26"/>
  <c r="G127" i="26"/>
  <c r="H137" i="26"/>
  <c r="X22" i="26"/>
  <c r="R93" i="26"/>
  <c r="S108" i="26"/>
  <c r="Y108" i="26" s="1"/>
  <c r="S113" i="26"/>
  <c r="S106" i="26"/>
  <c r="Y106" i="26" s="1"/>
  <c r="S107" i="26"/>
  <c r="Y107" i="26" s="1"/>
  <c r="S103" i="26"/>
  <c r="S111" i="26"/>
  <c r="Y111" i="26" s="1"/>
  <c r="S109" i="26"/>
  <c r="Y109" i="26" s="1"/>
  <c r="S104" i="26"/>
  <c r="Y104" i="26" s="1"/>
  <c r="S112" i="26"/>
  <c r="Y112" i="26" s="1"/>
  <c r="S102" i="26"/>
  <c r="Y102" i="26" s="1"/>
  <c r="S105" i="26"/>
  <c r="S110" i="26"/>
  <c r="AF112" i="26"/>
  <c r="H181" i="26"/>
  <c r="R152" i="26"/>
  <c r="AD211" i="26"/>
  <c r="H230" i="26"/>
  <c r="AD148" i="26"/>
  <c r="E141" i="26"/>
  <c r="F141" i="26" s="1"/>
  <c r="AB128" i="26"/>
  <c r="AD128" i="26" s="1"/>
  <c r="E237" i="26"/>
  <c r="F237" i="26" s="1"/>
  <c r="R198" i="26"/>
  <c r="E41" i="26"/>
  <c r="F41" i="26" s="1"/>
  <c r="R244" i="26"/>
  <c r="AD254" i="26"/>
  <c r="AF110" i="26"/>
  <c r="L115" i="26"/>
  <c r="E132" i="26"/>
  <c r="F132" i="26" s="1"/>
  <c r="AF81" i="26"/>
  <c r="F176" i="26"/>
  <c r="AD150" i="26"/>
  <c r="H108" i="26"/>
  <c r="AC41" i="26"/>
  <c r="AD41" i="26" s="1"/>
  <c r="AD73" i="26"/>
  <c r="AF125" i="26"/>
  <c r="H125" i="26"/>
  <c r="AF212" i="26"/>
  <c r="AE253" i="26"/>
  <c r="H177" i="26"/>
  <c r="R59" i="26"/>
  <c r="AC147" i="26"/>
  <c r="R130" i="26"/>
  <c r="R37" i="26"/>
  <c r="H159" i="26"/>
  <c r="H18" i="26"/>
  <c r="G218" i="26"/>
  <c r="AC74" i="26"/>
  <c r="AD74" i="26" s="1"/>
  <c r="F193" i="26"/>
  <c r="F152" i="26"/>
  <c r="H158" i="26"/>
  <c r="E53" i="26"/>
  <c r="F53" i="26" s="1"/>
  <c r="AC145" i="26"/>
  <c r="AD145" i="26" s="1"/>
  <c r="AC141" i="26"/>
  <c r="AD141" i="26" s="1"/>
  <c r="AD94" i="26"/>
  <c r="AC27" i="26"/>
  <c r="G35" i="26"/>
  <c r="R193" i="26"/>
  <c r="E76" i="26"/>
  <c r="F76" i="26" s="1"/>
  <c r="H26" i="26"/>
  <c r="AC38" i="26"/>
  <c r="AD38" i="26" s="1"/>
  <c r="AF243" i="26"/>
  <c r="E137" i="26"/>
  <c r="F137" i="26" s="1"/>
  <c r="E199" i="26"/>
  <c r="F199" i="26" s="1"/>
  <c r="AJ226" i="26"/>
  <c r="AC137" i="26"/>
  <c r="AD137" i="26" s="1"/>
  <c r="E202" i="26"/>
  <c r="K42" i="70"/>
  <c r="I47" i="70"/>
  <c r="K41" i="70"/>
  <c r="J66" i="70"/>
  <c r="J5" i="70"/>
  <c r="J33" i="70" s="1"/>
  <c r="K80" i="70"/>
  <c r="I33" i="70"/>
  <c r="K46" i="70"/>
  <c r="AF121" i="26"/>
  <c r="H121" i="26"/>
  <c r="R146" i="26"/>
  <c r="AC146" i="26"/>
  <c r="AD146" i="26" s="1"/>
  <c r="AC134" i="26"/>
  <c r="AD134" i="26" s="1"/>
  <c r="AD161" i="26"/>
  <c r="AF166" i="26"/>
  <c r="AF217" i="26"/>
  <c r="H116" i="26"/>
  <c r="AF116" i="26"/>
  <c r="G220" i="26"/>
  <c r="AE220" i="26"/>
  <c r="AK220" i="26" s="1"/>
  <c r="S54" i="26"/>
  <c r="S62" i="26"/>
  <c r="S63" i="26"/>
  <c r="S56" i="26"/>
  <c r="S64" i="26"/>
  <c r="S65" i="26"/>
  <c r="S59" i="26"/>
  <c r="S61" i="26"/>
  <c r="S55" i="26"/>
  <c r="S60" i="26"/>
  <c r="S58" i="26"/>
  <c r="S57" i="26"/>
  <c r="E142" i="26"/>
  <c r="F142" i="26" s="1"/>
  <c r="R142" i="26"/>
  <c r="X66" i="26"/>
  <c r="X68" i="26"/>
  <c r="X77" i="26"/>
  <c r="X75" i="26"/>
  <c r="X72" i="26"/>
  <c r="X69" i="26"/>
  <c r="X71" i="26"/>
  <c r="X67" i="26"/>
  <c r="X73" i="26"/>
  <c r="Y73" i="26" s="1"/>
  <c r="S70" i="46"/>
  <c r="X70" i="26"/>
  <c r="X74" i="26"/>
  <c r="X76" i="26"/>
  <c r="S178" i="26"/>
  <c r="Y178" i="26" s="1"/>
  <c r="S185" i="26"/>
  <c r="S179" i="26"/>
  <c r="S183" i="26"/>
  <c r="Y183" i="26" s="1"/>
  <c r="S182" i="26"/>
  <c r="Y182" i="26" s="1"/>
  <c r="S174" i="26"/>
  <c r="Y174" i="26" s="1"/>
  <c r="S176" i="26"/>
  <c r="Y176" i="26" s="1"/>
  <c r="S177" i="26"/>
  <c r="Y177" i="26" s="1"/>
  <c r="S180" i="26"/>
  <c r="Y180" i="26" s="1"/>
  <c r="J69" i="46"/>
  <c r="S175" i="26"/>
  <c r="S184" i="26"/>
  <c r="Y184" i="26" s="1"/>
  <c r="S181" i="26"/>
  <c r="AC40" i="26"/>
  <c r="AD40" i="26" s="1"/>
  <c r="G228" i="26"/>
  <c r="H85" i="26"/>
  <c r="E40" i="26"/>
  <c r="F40" i="26" s="1"/>
  <c r="R134" i="26"/>
  <c r="R161" i="26"/>
  <c r="AC49" i="26"/>
  <c r="AD49" i="26" s="1"/>
  <c r="R238" i="26"/>
  <c r="F214" i="26"/>
  <c r="H217" i="26"/>
  <c r="H122" i="26"/>
  <c r="E48" i="26"/>
  <c r="F48" i="26" s="1"/>
  <c r="AC48" i="26"/>
  <c r="X149" i="26"/>
  <c r="X145" i="26"/>
  <c r="X141" i="26"/>
  <c r="X139" i="26"/>
  <c r="X142" i="26"/>
  <c r="X140" i="26"/>
  <c r="X138" i="26"/>
  <c r="X147" i="26"/>
  <c r="X146" i="26"/>
  <c r="X143" i="26"/>
  <c r="X148" i="26"/>
  <c r="M70" i="46"/>
  <c r="X144" i="26"/>
  <c r="AD156" i="26"/>
  <c r="U76" i="26"/>
  <c r="AC51" i="26"/>
  <c r="AD51" i="26" s="1"/>
  <c r="R51" i="26"/>
  <c r="E200" i="26"/>
  <c r="F200" i="26" s="1"/>
  <c r="I51" i="70"/>
  <c r="R153" i="26"/>
  <c r="E153" i="26"/>
  <c r="F153" i="26" s="1"/>
  <c r="K76" i="70"/>
  <c r="H113" i="26"/>
  <c r="G211" i="26"/>
  <c r="X31" i="26"/>
  <c r="Y31" i="26" s="1"/>
  <c r="X41" i="26"/>
  <c r="Y41" i="26" s="1"/>
  <c r="X38" i="26"/>
  <c r="Y38" i="26" s="1"/>
  <c r="X34" i="26"/>
  <c r="Y34" i="26" s="1"/>
  <c r="X30" i="26"/>
  <c r="Y30" i="26" s="1"/>
  <c r="X33" i="26"/>
  <c r="Y33" i="26" s="1"/>
  <c r="X40" i="26"/>
  <c r="Y40" i="26" s="1"/>
  <c r="X35" i="26"/>
  <c r="Y35" i="26" s="1"/>
  <c r="X39" i="26"/>
  <c r="Y39" i="26" s="1"/>
  <c r="X36" i="26"/>
  <c r="Y36" i="26" s="1"/>
  <c r="X32" i="26"/>
  <c r="Y32" i="26" s="1"/>
  <c r="X37" i="26"/>
  <c r="Y37" i="26" s="1"/>
  <c r="S191" i="26"/>
  <c r="S186" i="26"/>
  <c r="S196" i="26"/>
  <c r="Y196" i="26" s="1"/>
  <c r="S188" i="26"/>
  <c r="Y188" i="26" s="1"/>
  <c r="S194" i="26"/>
  <c r="S190" i="26"/>
  <c r="S195" i="26"/>
  <c r="Y195" i="26" s="1"/>
  <c r="S192" i="26"/>
  <c r="S193" i="26"/>
  <c r="S189" i="26"/>
  <c r="S197" i="26"/>
  <c r="S187" i="26"/>
  <c r="AD208" i="26"/>
  <c r="F208" i="26"/>
  <c r="U143" i="26"/>
  <c r="U149" i="26"/>
  <c r="AD159" i="26"/>
  <c r="E135" i="26"/>
  <c r="F135" i="26" s="1"/>
  <c r="AC135" i="26"/>
  <c r="AD135" i="26" s="1"/>
  <c r="AF111" i="26"/>
  <c r="H111" i="26"/>
  <c r="H28" i="26"/>
  <c r="H8" i="26"/>
  <c r="AF8" i="26"/>
  <c r="AC82" i="26"/>
  <c r="AD82" i="26" s="1"/>
  <c r="E146" i="26"/>
  <c r="F146" i="26" s="1"/>
  <c r="R257" i="26"/>
  <c r="AF113" i="26"/>
  <c r="AD68" i="26"/>
  <c r="AD125" i="26"/>
  <c r="AD50" i="26"/>
  <c r="X201" i="26"/>
  <c r="Y201" i="26" s="1"/>
  <c r="X208" i="26"/>
  <c r="Y208" i="26" s="1"/>
  <c r="X205" i="26"/>
  <c r="Y205" i="26" s="1"/>
  <c r="X203" i="26"/>
  <c r="Y203" i="26" s="1"/>
  <c r="X206" i="26"/>
  <c r="Y206" i="26" s="1"/>
  <c r="X202" i="26"/>
  <c r="Y202" i="26" s="1"/>
  <c r="X199" i="26"/>
  <c r="Y199" i="26" s="1"/>
  <c r="X209" i="26"/>
  <c r="Y209" i="26" s="1"/>
  <c r="X204" i="26"/>
  <c r="Y204" i="26" s="1"/>
  <c r="X207" i="26"/>
  <c r="Y207" i="26" s="1"/>
  <c r="X198" i="26"/>
  <c r="Y198" i="26" s="1"/>
  <c r="X200" i="26"/>
  <c r="Y200" i="26" s="1"/>
  <c r="R208" i="26"/>
  <c r="H13" i="26"/>
  <c r="AF13" i="26"/>
  <c r="AC31" i="26"/>
  <c r="AD31" i="26" s="1"/>
  <c r="E31" i="26"/>
  <c r="F31" i="26" s="1"/>
  <c r="AC126" i="26"/>
  <c r="AD126" i="26" s="1"/>
  <c r="E126" i="26"/>
  <c r="F126" i="26" s="1"/>
  <c r="AD98" i="26"/>
  <c r="F161" i="26"/>
  <c r="AC79" i="26"/>
  <c r="AD79" i="26" s="1"/>
  <c r="AC44" i="26"/>
  <c r="E44" i="26"/>
  <c r="F44" i="26" s="1"/>
  <c r="U200" i="26"/>
  <c r="AE41" i="26"/>
  <c r="G41" i="26"/>
  <c r="AE215" i="26"/>
  <c r="AK215" i="26" s="1"/>
  <c r="X168" i="26"/>
  <c r="X173" i="26"/>
  <c r="X171" i="26"/>
  <c r="X165" i="26"/>
  <c r="Y165" i="26" s="1"/>
  <c r="X167" i="26"/>
  <c r="X166" i="26"/>
  <c r="X164" i="26"/>
  <c r="X162" i="26"/>
  <c r="X169" i="26"/>
  <c r="X170" i="26"/>
  <c r="X163" i="26"/>
  <c r="X172" i="26"/>
  <c r="F198" i="26"/>
  <c r="L27" i="26"/>
  <c r="AJ27" i="26"/>
  <c r="X228" i="26"/>
  <c r="Y228" i="26" s="1"/>
  <c r="X232" i="26"/>
  <c r="Y232" i="26" s="1"/>
  <c r="AF102" i="26"/>
  <c r="AD173" i="26"/>
  <c r="AD130" i="26"/>
  <c r="AF225" i="26"/>
  <c r="R206" i="26"/>
  <c r="I79" i="70"/>
  <c r="X158" i="26"/>
  <c r="Y158" i="26" s="1"/>
  <c r="X157" i="26"/>
  <c r="Y157" i="26" s="1"/>
  <c r="X150" i="26"/>
  <c r="Y150" i="26" s="1"/>
  <c r="X155" i="26"/>
  <c r="Y155" i="26" s="1"/>
  <c r="X156" i="26"/>
  <c r="Y156" i="26" s="1"/>
  <c r="X160" i="26"/>
  <c r="Y160" i="26" s="1"/>
  <c r="X151" i="26"/>
  <c r="Y151" i="26" s="1"/>
  <c r="X152" i="26"/>
  <c r="Y152" i="26" s="1"/>
  <c r="X159" i="26"/>
  <c r="Y159" i="26" s="1"/>
  <c r="X154" i="26"/>
  <c r="Y154" i="26" s="1"/>
  <c r="X153" i="26"/>
  <c r="Y153" i="26" s="1"/>
  <c r="X161" i="26"/>
  <c r="Y161" i="26" s="1"/>
  <c r="H109" i="26"/>
  <c r="AF109" i="26"/>
  <c r="U173" i="26"/>
  <c r="U171" i="26"/>
  <c r="U166" i="26"/>
  <c r="U163" i="26"/>
  <c r="U167" i="26"/>
  <c r="U172" i="26"/>
  <c r="U168" i="26"/>
  <c r="U169" i="26"/>
  <c r="U170" i="26"/>
  <c r="U164" i="26"/>
  <c r="U162" i="26"/>
  <c r="U165" i="26"/>
  <c r="H103" i="26"/>
  <c r="E79" i="26"/>
  <c r="F79" i="26" s="1"/>
  <c r="E51" i="26"/>
  <c r="F51" i="26" s="1"/>
  <c r="AD20" i="26"/>
  <c r="AF28" i="26"/>
  <c r="AF29" i="26"/>
  <c r="H29" i="26"/>
  <c r="AD188" i="26"/>
  <c r="R188" i="26"/>
  <c r="AC240" i="26"/>
  <c r="R82" i="26"/>
  <c r="H21" i="26"/>
  <c r="AD214" i="26"/>
  <c r="E11" i="26"/>
  <c r="F11" i="26" s="1"/>
  <c r="R256" i="26"/>
  <c r="H242" i="26"/>
  <c r="AD55" i="26"/>
  <c r="AD112" i="26"/>
  <c r="AC116" i="26"/>
  <c r="AD116" i="26" s="1"/>
  <c r="E239" i="26"/>
  <c r="E20" i="26"/>
  <c r="F20" i="26" s="1"/>
  <c r="E88" i="26"/>
  <c r="F88" i="26" s="1"/>
  <c r="E77" i="26"/>
  <c r="F77" i="26" s="1"/>
  <c r="R17" i="26"/>
  <c r="E60" i="26"/>
  <c r="F60" i="26" s="1"/>
  <c r="E116" i="26"/>
  <c r="F116" i="26" s="1"/>
  <c r="F183" i="26"/>
  <c r="J50" i="70"/>
  <c r="AD185" i="26"/>
  <c r="AF19" i="26"/>
  <c r="H123" i="26"/>
  <c r="R252" i="26"/>
  <c r="AD66" i="26"/>
  <c r="AB220" i="26"/>
  <c r="H186" i="26"/>
  <c r="K39" i="70"/>
  <c r="AB97" i="26"/>
  <c r="AD97" i="26" s="1"/>
  <c r="AD153" i="26"/>
  <c r="AD57" i="26"/>
  <c r="AD25" i="26"/>
  <c r="R255" i="26"/>
  <c r="AD95" i="26"/>
  <c r="G247" i="26"/>
  <c r="E74" i="26"/>
  <c r="F74" i="26" s="1"/>
  <c r="AF239" i="26"/>
  <c r="R249" i="26"/>
  <c r="AF185" i="26"/>
  <c r="E66" i="26"/>
  <c r="F66" i="26" s="1"/>
  <c r="AF186" i="26"/>
  <c r="AD174" i="26"/>
  <c r="E209" i="26"/>
  <c r="F209" i="26" s="1"/>
  <c r="E87" i="26"/>
  <c r="F87" i="26" s="1"/>
  <c r="R185" i="26"/>
  <c r="H89" i="26"/>
  <c r="H245" i="26"/>
  <c r="R66" i="26"/>
  <c r="R254" i="26"/>
  <c r="AD8" i="26"/>
  <c r="R20" i="26"/>
  <c r="AD242" i="26"/>
  <c r="H202" i="26"/>
  <c r="AF172" i="26"/>
  <c r="AF21" i="26"/>
  <c r="K75" i="70"/>
  <c r="AD86" i="26"/>
  <c r="R138" i="26"/>
  <c r="AB138" i="26"/>
  <c r="AD138" i="26" s="1"/>
  <c r="AB61" i="26"/>
  <c r="R61" i="26"/>
  <c r="J64" i="70"/>
  <c r="J74" i="70"/>
  <c r="R234" i="26"/>
  <c r="AB58" i="26"/>
  <c r="AD58" i="26" s="1"/>
  <c r="R58" i="26"/>
  <c r="AD67" i="26"/>
  <c r="AB107" i="26"/>
  <c r="AD107" i="26" s="1"/>
  <c r="R107" i="26"/>
  <c r="AD247" i="26"/>
  <c r="R247" i="26"/>
  <c r="AC13" i="26"/>
  <c r="AD13" i="26" s="1"/>
  <c r="R13" i="26"/>
  <c r="E13" i="26"/>
  <c r="F13" i="26" s="1"/>
  <c r="AC24" i="26"/>
  <c r="AD24" i="26" s="1"/>
  <c r="E24" i="26"/>
  <c r="F24" i="26" s="1"/>
  <c r="X12" i="26"/>
  <c r="X16" i="26"/>
  <c r="X11" i="26"/>
  <c r="X15" i="26"/>
  <c r="X14" i="26"/>
  <c r="M5" i="70"/>
  <c r="X10" i="26"/>
  <c r="X9" i="26"/>
  <c r="X17" i="26"/>
  <c r="X13" i="26"/>
  <c r="X7" i="26"/>
  <c r="X8" i="26"/>
  <c r="E123" i="26"/>
  <c r="F123" i="26" s="1"/>
  <c r="R123" i="26"/>
  <c r="U59" i="26"/>
  <c r="U61" i="26"/>
  <c r="U62" i="26"/>
  <c r="U55" i="26"/>
  <c r="U63" i="26"/>
  <c r="U65" i="26"/>
  <c r="T69" i="46"/>
  <c r="U56" i="26"/>
  <c r="U60" i="26"/>
  <c r="U58" i="26"/>
  <c r="U57" i="26"/>
  <c r="U64" i="26"/>
  <c r="U54" i="26"/>
  <c r="U235" i="26"/>
  <c r="U243" i="26"/>
  <c r="U240" i="26"/>
  <c r="U236" i="26"/>
  <c r="U238" i="26"/>
  <c r="U237" i="26"/>
  <c r="U241" i="26"/>
  <c r="U244" i="26"/>
  <c r="U234" i="26"/>
  <c r="U245" i="26"/>
  <c r="U242" i="26"/>
  <c r="U239" i="26"/>
  <c r="AD233" i="26"/>
  <c r="X43" i="26"/>
  <c r="Y43" i="26" s="1"/>
  <c r="X51" i="26"/>
  <c r="O36" i="70"/>
  <c r="X44" i="26"/>
  <c r="X49" i="26"/>
  <c r="U70" i="46"/>
  <c r="X53" i="26"/>
  <c r="X42" i="26"/>
  <c r="X48" i="26"/>
  <c r="X45" i="26"/>
  <c r="X46" i="26"/>
  <c r="X50" i="26"/>
  <c r="X47" i="26"/>
  <c r="X52" i="26"/>
  <c r="F240" i="26"/>
  <c r="R240" i="26"/>
  <c r="AF183" i="26"/>
  <c r="H183" i="26"/>
  <c r="F178" i="26"/>
  <c r="AD178" i="26"/>
  <c r="R178" i="26"/>
  <c r="AD197" i="26"/>
  <c r="R197" i="26"/>
  <c r="AD166" i="26"/>
  <c r="F166" i="26"/>
  <c r="R166" i="26"/>
  <c r="F213" i="26"/>
  <c r="AD213" i="26"/>
  <c r="AC203" i="26"/>
  <c r="R203" i="26"/>
  <c r="E22" i="26"/>
  <c r="F22" i="26" s="1"/>
  <c r="AC22" i="26"/>
  <c r="AD22" i="26" s="1"/>
  <c r="R22" i="26"/>
  <c r="AF46" i="26"/>
  <c r="H46" i="26"/>
  <c r="E157" i="26"/>
  <c r="F157" i="26" s="1"/>
  <c r="AC157" i="26"/>
  <c r="R157" i="26"/>
  <c r="AC71" i="26"/>
  <c r="AD71" i="26" s="1"/>
  <c r="R71" i="26"/>
  <c r="E71" i="26"/>
  <c r="F71" i="26" s="1"/>
  <c r="AD232" i="26"/>
  <c r="E80" i="26"/>
  <c r="F80" i="26" s="1"/>
  <c r="AC80" i="26"/>
  <c r="AD80" i="26" s="1"/>
  <c r="R80" i="26"/>
  <c r="F243" i="26"/>
  <c r="AD243" i="26"/>
  <c r="H79" i="26"/>
  <c r="AF86" i="26"/>
  <c r="H184" i="26"/>
  <c r="AF184" i="26"/>
  <c r="F192" i="26"/>
  <c r="AD192" i="26"/>
  <c r="R162" i="26"/>
  <c r="AD162" i="26"/>
  <c r="F162" i="26"/>
  <c r="R219" i="26"/>
  <c r="F219" i="26"/>
  <c r="F234" i="26"/>
  <c r="AC14" i="26"/>
  <c r="AD14" i="26" s="1"/>
  <c r="R14" i="26"/>
  <c r="AC32" i="26"/>
  <c r="AD32" i="26" s="1"/>
  <c r="E32" i="26"/>
  <c r="F32" i="26" s="1"/>
  <c r="R32" i="26"/>
  <c r="AD252" i="26"/>
  <c r="AF43" i="26"/>
  <c r="S11" i="26"/>
  <c r="Y11" i="26" s="1"/>
  <c r="S8" i="26"/>
  <c r="S17" i="26"/>
  <c r="Y17" i="26" s="1"/>
  <c r="S16" i="26"/>
  <c r="Y16" i="26" s="1"/>
  <c r="S9" i="26"/>
  <c r="Y9" i="26" s="1"/>
  <c r="S10" i="26"/>
  <c r="X70" i="46"/>
  <c r="S14" i="26"/>
  <c r="S12" i="26"/>
  <c r="Y12" i="26" s="1"/>
  <c r="S15" i="26"/>
  <c r="S7" i="26"/>
  <c r="S13" i="26"/>
  <c r="Y13" i="26" s="1"/>
  <c r="F238" i="26"/>
  <c r="AD238" i="26"/>
  <c r="H83" i="26"/>
  <c r="AF83" i="26"/>
  <c r="H179" i="26"/>
  <c r="AF179" i="26"/>
  <c r="F184" i="26"/>
  <c r="R184" i="26"/>
  <c r="AD184" i="26"/>
  <c r="F195" i="26"/>
  <c r="AD195" i="26"/>
  <c r="F186" i="26"/>
  <c r="R186" i="26"/>
  <c r="R168" i="26"/>
  <c r="AD168" i="26"/>
  <c r="AD217" i="26"/>
  <c r="R217" i="26"/>
  <c r="E127" i="26"/>
  <c r="F127" i="26" s="1"/>
  <c r="R127" i="26"/>
  <c r="AC127" i="26"/>
  <c r="AD127" i="26" s="1"/>
  <c r="E25" i="26"/>
  <c r="F25" i="26" s="1"/>
  <c r="R25" i="26"/>
  <c r="E118" i="26"/>
  <c r="F118" i="26" s="1"/>
  <c r="R118" i="26"/>
  <c r="AC118" i="26"/>
  <c r="AD118" i="26" s="1"/>
  <c r="E151" i="26"/>
  <c r="AC151" i="26"/>
  <c r="R151" i="26"/>
  <c r="E69" i="26"/>
  <c r="F69" i="26" s="1"/>
  <c r="R69" i="26"/>
  <c r="F223" i="26"/>
  <c r="R226" i="26"/>
  <c r="E78" i="26"/>
  <c r="F78" i="26" s="1"/>
  <c r="AC78" i="26"/>
  <c r="AD78" i="26" s="1"/>
  <c r="F179" i="26"/>
  <c r="R179" i="26"/>
  <c r="F189" i="26"/>
  <c r="F163" i="26"/>
  <c r="R210" i="26"/>
  <c r="AD210" i="26"/>
  <c r="E102" i="26"/>
  <c r="F102" i="26" s="1"/>
  <c r="AC102" i="26"/>
  <c r="AD102" i="26" s="1"/>
  <c r="E23" i="26"/>
  <c r="F23" i="26" s="1"/>
  <c r="R23" i="26"/>
  <c r="AC120" i="26"/>
  <c r="AD120" i="26" s="1"/>
  <c r="E120" i="26"/>
  <c r="F120" i="26" s="1"/>
  <c r="R120" i="26"/>
  <c r="AD182" i="26"/>
  <c r="R182" i="26"/>
  <c r="R191" i="26"/>
  <c r="F191" i="26"/>
  <c r="AD191" i="26"/>
  <c r="AD170" i="26"/>
  <c r="R170" i="26"/>
  <c r="R165" i="26"/>
  <c r="F165" i="26"/>
  <c r="F220" i="26"/>
  <c r="S239" i="26"/>
  <c r="S240" i="26"/>
  <c r="S238" i="26"/>
  <c r="S237" i="26"/>
  <c r="S235" i="26"/>
  <c r="S242" i="26"/>
  <c r="S234" i="26"/>
  <c r="E201" i="26"/>
  <c r="R201" i="26"/>
  <c r="E104" i="26"/>
  <c r="F104" i="26" s="1"/>
  <c r="AC104" i="26"/>
  <c r="AD104" i="26" s="1"/>
  <c r="R104" i="26"/>
  <c r="AF119" i="26"/>
  <c r="E19" i="26"/>
  <c r="F19" i="26" s="1"/>
  <c r="AC19" i="26"/>
  <c r="AD19" i="26" s="1"/>
  <c r="R19" i="26"/>
  <c r="AC122" i="26"/>
  <c r="AD122" i="26" s="1"/>
  <c r="E122" i="26"/>
  <c r="F122" i="26" s="1"/>
  <c r="AD255" i="26"/>
  <c r="AC75" i="26"/>
  <c r="AD75" i="26" s="1"/>
  <c r="E75" i="26"/>
  <c r="F75" i="26" s="1"/>
  <c r="R75" i="26"/>
  <c r="X136" i="26"/>
  <c r="X126" i="26"/>
  <c r="X127" i="26"/>
  <c r="Y127" i="26" s="1"/>
  <c r="X137" i="26"/>
  <c r="X128" i="26"/>
  <c r="X135" i="26"/>
  <c r="X133" i="26"/>
  <c r="X129" i="26"/>
  <c r="X132" i="26"/>
  <c r="X134" i="26"/>
  <c r="X130" i="26"/>
  <c r="N70" i="46"/>
  <c r="X131" i="26"/>
  <c r="AD229" i="26"/>
  <c r="AC83" i="26"/>
  <c r="AD83" i="26" s="1"/>
  <c r="R83" i="26"/>
  <c r="E83" i="26"/>
  <c r="F83" i="26" s="1"/>
  <c r="AC81" i="26"/>
  <c r="AD81" i="26" s="1"/>
  <c r="E81" i="26"/>
  <c r="F81" i="26" s="1"/>
  <c r="R81" i="26"/>
  <c r="R237" i="26"/>
  <c r="F196" i="26"/>
  <c r="R196" i="26"/>
  <c r="R164" i="26"/>
  <c r="F164" i="26"/>
  <c r="AD164" i="26"/>
  <c r="R172" i="26"/>
  <c r="AD172" i="26"/>
  <c r="R212" i="26"/>
  <c r="AD212" i="26"/>
  <c r="AD215" i="26"/>
  <c r="E207" i="26"/>
  <c r="F207" i="26" s="1"/>
  <c r="AC207" i="26"/>
  <c r="X91" i="26"/>
  <c r="X94" i="26"/>
  <c r="X93" i="26"/>
  <c r="X101" i="26"/>
  <c r="Y101" i="26" s="1"/>
  <c r="X95" i="26"/>
  <c r="X90" i="26"/>
  <c r="Q70" i="46"/>
  <c r="O68" i="70"/>
  <c r="X97" i="26"/>
  <c r="X99" i="26"/>
  <c r="X98" i="26"/>
  <c r="X96" i="26"/>
  <c r="X100" i="26"/>
  <c r="X92" i="26"/>
  <c r="H117" i="26"/>
  <c r="AF117" i="26"/>
  <c r="E114" i="26"/>
  <c r="F114" i="26" s="1"/>
  <c r="AC114" i="26"/>
  <c r="AD114" i="26" s="1"/>
  <c r="R114" i="26"/>
  <c r="R39" i="26"/>
  <c r="E39" i="26"/>
  <c r="F39" i="26" s="1"/>
  <c r="AC39" i="26"/>
  <c r="AD39" i="26" s="1"/>
  <c r="AC64" i="26"/>
  <c r="AD64" i="26" s="1"/>
  <c r="R64" i="26"/>
  <c r="U82" i="26"/>
  <c r="U84" i="26"/>
  <c r="U86" i="26"/>
  <c r="U79" i="26"/>
  <c r="U88" i="26"/>
  <c r="U87" i="26"/>
  <c r="U81" i="26"/>
  <c r="U83" i="26"/>
  <c r="R69" i="46"/>
  <c r="U89" i="26"/>
  <c r="U80" i="26"/>
  <c r="U78" i="26"/>
  <c r="U85" i="26"/>
  <c r="H80" i="26"/>
  <c r="AF80" i="26"/>
  <c r="AF82" i="26"/>
  <c r="F180" i="26"/>
  <c r="AD180" i="26"/>
  <c r="AD237" i="26"/>
  <c r="AD190" i="26"/>
  <c r="R190" i="26"/>
  <c r="F190" i="26"/>
  <c r="AD167" i="26"/>
  <c r="R167" i="26"/>
  <c r="F167" i="26"/>
  <c r="F216" i="26"/>
  <c r="R216" i="26"/>
  <c r="AD18" i="26"/>
  <c r="J40" i="70"/>
  <c r="AC204" i="26"/>
  <c r="E204" i="26"/>
  <c r="R204" i="26"/>
  <c r="U97" i="26"/>
  <c r="U96" i="26"/>
  <c r="U98" i="26"/>
  <c r="Q69" i="46"/>
  <c r="U93" i="26"/>
  <c r="U94" i="26"/>
  <c r="U99" i="26"/>
  <c r="U100" i="26"/>
  <c r="U95" i="26"/>
  <c r="U90" i="26"/>
  <c r="U92" i="26"/>
  <c r="U101" i="26"/>
  <c r="U91" i="26"/>
  <c r="AC115" i="26"/>
  <c r="AD115" i="26" s="1"/>
  <c r="E115" i="26"/>
  <c r="F115" i="26" s="1"/>
  <c r="AD249" i="26"/>
  <c r="F249" i="26"/>
  <c r="X64" i="26"/>
  <c r="X56" i="26"/>
  <c r="X62" i="26"/>
  <c r="X59" i="26"/>
  <c r="X63" i="26"/>
  <c r="X54" i="26"/>
  <c r="T70" i="46"/>
  <c r="X58" i="26"/>
  <c r="X57" i="26"/>
  <c r="X55" i="26"/>
  <c r="X61" i="26"/>
  <c r="X65" i="26"/>
  <c r="X60" i="26"/>
  <c r="X242" i="26"/>
  <c r="X234" i="26"/>
  <c r="X236" i="26"/>
  <c r="X241" i="26"/>
  <c r="X243" i="26"/>
  <c r="X237" i="26"/>
  <c r="X238" i="26"/>
  <c r="X244" i="26"/>
  <c r="X239" i="26"/>
  <c r="X245" i="26"/>
  <c r="Y245" i="26" s="1"/>
  <c r="X240" i="26"/>
  <c r="X235" i="26"/>
  <c r="AC158" i="26"/>
  <c r="E158" i="26"/>
  <c r="R158" i="26"/>
  <c r="X87" i="26"/>
  <c r="X81" i="26"/>
  <c r="X83" i="26"/>
  <c r="R70" i="46"/>
  <c r="X85" i="26"/>
  <c r="X84" i="26"/>
  <c r="X78" i="26"/>
  <c r="X82" i="26"/>
  <c r="X79" i="26"/>
  <c r="X88" i="26"/>
  <c r="X80" i="26"/>
  <c r="X86" i="26"/>
  <c r="X89" i="26"/>
  <c r="Y89" i="26" s="1"/>
  <c r="U53" i="26"/>
  <c r="U47" i="26"/>
  <c r="U49" i="26"/>
  <c r="U51" i="26"/>
  <c r="U52" i="26"/>
  <c r="U48" i="26"/>
  <c r="U44" i="26"/>
  <c r="U42" i="26"/>
  <c r="U50" i="26"/>
  <c r="U45" i="26"/>
  <c r="U46" i="26"/>
  <c r="U69" i="46"/>
  <c r="U43" i="26"/>
  <c r="H78" i="26"/>
  <c r="AF78" i="26"/>
  <c r="AF87" i="26"/>
  <c r="H178" i="26"/>
  <c r="AF178" i="26"/>
  <c r="AD175" i="26"/>
  <c r="R175" i="26"/>
  <c r="F177" i="26"/>
  <c r="AD177" i="26"/>
  <c r="R187" i="26"/>
  <c r="AD187" i="26"/>
  <c r="AD171" i="26"/>
  <c r="R171" i="26"/>
  <c r="K73" i="70"/>
  <c r="AF150" i="26"/>
  <c r="H150" i="26"/>
  <c r="AF161" i="26"/>
  <c r="H152" i="26"/>
  <c r="AF154" i="26"/>
  <c r="AF160" i="26"/>
  <c r="H160" i="26"/>
  <c r="AF157" i="26"/>
  <c r="H155" i="26"/>
  <c r="AF155" i="26"/>
  <c r="AF156" i="26"/>
  <c r="AF169" i="26"/>
  <c r="AF163" i="26"/>
  <c r="AF173" i="26"/>
  <c r="AF168" i="26"/>
  <c r="H168" i="26"/>
  <c r="H175" i="26"/>
  <c r="AF175" i="26"/>
  <c r="AF176" i="26"/>
  <c r="AF195" i="26"/>
  <c r="H195" i="26"/>
  <c r="AF188" i="26"/>
  <c r="H188" i="26"/>
  <c r="AF192" i="26"/>
  <c r="H192" i="26"/>
  <c r="H196" i="26"/>
  <c r="AF196" i="26"/>
  <c r="AF187" i="26"/>
  <c r="H187" i="26"/>
  <c r="H189" i="26"/>
  <c r="AF189" i="26"/>
  <c r="H191" i="26"/>
  <c r="AF191" i="26"/>
  <c r="AF202" i="26"/>
  <c r="AF199" i="26"/>
  <c r="H199" i="26"/>
  <c r="AF203" i="26"/>
  <c r="H203" i="26"/>
  <c r="H201" i="26"/>
  <c r="AF201" i="26"/>
  <c r="AF207" i="26"/>
  <c r="H207" i="26"/>
  <c r="H198" i="26"/>
  <c r="H204" i="26"/>
  <c r="AF204" i="26"/>
  <c r="K49" i="70"/>
  <c r="K77" i="70"/>
  <c r="AF205" i="26"/>
  <c r="H205" i="26"/>
  <c r="AF206" i="26"/>
  <c r="H208" i="26"/>
  <c r="AF208" i="26"/>
  <c r="H200" i="26"/>
  <c r="AF200" i="26"/>
  <c r="AF211" i="26"/>
  <c r="H211" i="26"/>
  <c r="AF216" i="26"/>
  <c r="H216" i="26"/>
  <c r="H227" i="26"/>
  <c r="AF226" i="26"/>
  <c r="H224" i="26"/>
  <c r="AF231" i="26"/>
  <c r="AF222" i="26"/>
  <c r="AF241" i="26"/>
  <c r="AF240" i="26"/>
  <c r="AF237" i="26"/>
  <c r="J34" i="70"/>
  <c r="J62" i="70"/>
  <c r="J43" i="70"/>
  <c r="J67" i="70"/>
  <c r="J39" i="70"/>
  <c r="J77" i="70"/>
  <c r="J49" i="70"/>
  <c r="J48" i="70"/>
  <c r="J76" i="70"/>
  <c r="I53" i="70"/>
  <c r="J70" i="70"/>
  <c r="J42" i="70"/>
  <c r="AB147" i="26"/>
  <c r="R147" i="26"/>
  <c r="G249" i="26"/>
  <c r="AF251" i="26"/>
  <c r="AD176" i="26"/>
  <c r="AB209" i="26"/>
  <c r="AD209" i="26" s="1"/>
  <c r="R209" i="26"/>
  <c r="AD123" i="26"/>
  <c r="AB169" i="26"/>
  <c r="R169" i="26"/>
  <c r="AB108" i="26"/>
  <c r="AD108" i="26" s="1"/>
  <c r="R108" i="26"/>
  <c r="AB77" i="26"/>
  <c r="AD77" i="26" s="1"/>
  <c r="R77" i="26"/>
  <c r="R87" i="26"/>
  <c r="AB87" i="26"/>
  <c r="AD87" i="26" s="1"/>
  <c r="AB36" i="26"/>
  <c r="AD36" i="26" s="1"/>
  <c r="AB181" i="26"/>
  <c r="R181" i="26"/>
  <c r="AB11" i="26"/>
  <c r="AD11" i="26" s="1"/>
  <c r="R11" i="26"/>
  <c r="AD142" i="26"/>
  <c r="R133" i="26"/>
  <c r="AB133" i="26"/>
  <c r="AD133" i="26" s="1"/>
  <c r="R194" i="26"/>
  <c r="AB194" i="26"/>
  <c r="AB218" i="26"/>
  <c r="R218" i="26"/>
  <c r="AB154" i="26"/>
  <c r="R154" i="26"/>
  <c r="AD234" i="26"/>
  <c r="AB140" i="26"/>
  <c r="AD140" i="26" s="1"/>
  <c r="AB198" i="26"/>
  <c r="AD149" i="26"/>
  <c r="AB202" i="26"/>
  <c r="AD202" i="26" s="1"/>
  <c r="R202" i="26"/>
  <c r="AB89" i="26"/>
  <c r="R89" i="26"/>
  <c r="AB60" i="26"/>
  <c r="AD60" i="26" s="1"/>
  <c r="R60" i="26"/>
  <c r="AB221" i="26"/>
  <c r="R221" i="26"/>
  <c r="G250" i="26"/>
  <c r="AD23" i="26"/>
  <c r="R72" i="26"/>
  <c r="AB72" i="26"/>
  <c r="AD72" i="26" s="1"/>
  <c r="R47" i="26"/>
  <c r="AB47" i="26"/>
  <c r="AD47" i="26" s="1"/>
  <c r="AB235" i="26"/>
  <c r="R235" i="26"/>
  <c r="G256" i="26"/>
  <c r="H251" i="26"/>
  <c r="AB223" i="26"/>
  <c r="R223" i="26"/>
  <c r="R12" i="26"/>
  <c r="AB12" i="26"/>
  <c r="AD201" i="26"/>
  <c r="AD244" i="26"/>
  <c r="AB241" i="26"/>
  <c r="R241" i="26"/>
  <c r="AB189" i="26"/>
  <c r="R189" i="26"/>
  <c r="AB21" i="26"/>
  <c r="AD21" i="26" s="1"/>
  <c r="R21" i="26"/>
  <c r="AD226" i="26"/>
  <c r="AB163" i="26"/>
  <c r="R163" i="26"/>
  <c r="AB45" i="26"/>
  <c r="AD45" i="26" s="1"/>
  <c r="R45" i="26"/>
  <c r="AD193" i="26"/>
  <c r="AD54" i="26"/>
  <c r="R110" i="26"/>
  <c r="AB110" i="26"/>
  <c r="AB230" i="26"/>
  <c r="R230" i="26"/>
  <c r="AE223" i="26"/>
  <c r="G223" i="26"/>
  <c r="G230" i="26"/>
  <c r="AE230" i="26"/>
  <c r="AE224" i="26"/>
  <c r="G224" i="26"/>
  <c r="AE227" i="26"/>
  <c r="AK227" i="26" s="1"/>
  <c r="AE229" i="26"/>
  <c r="G229" i="26"/>
  <c r="AE231" i="26"/>
  <c r="G231" i="26"/>
  <c r="AE222" i="26"/>
  <c r="G222" i="26"/>
  <c r="AE233" i="26"/>
  <c r="G233" i="26"/>
  <c r="G245" i="26"/>
  <c r="AE252" i="26"/>
  <c r="AK252" i="26" s="1"/>
  <c r="G252" i="26"/>
  <c r="AE254" i="26"/>
  <c r="G254" i="26"/>
  <c r="G248" i="26"/>
  <c r="AE257" i="26"/>
  <c r="G257" i="26"/>
  <c r="G246" i="26"/>
  <c r="AE246" i="26"/>
  <c r="AK246" i="26" s="1"/>
  <c r="AE255" i="26"/>
  <c r="G255" i="26"/>
  <c r="AF253" i="26"/>
  <c r="AF246" i="26"/>
  <c r="H246" i="26"/>
  <c r="AF248" i="26"/>
  <c r="AF255" i="26"/>
  <c r="H255" i="26"/>
  <c r="AF250" i="26"/>
  <c r="AF257" i="26"/>
  <c r="AF254" i="26"/>
  <c r="H254" i="26"/>
  <c r="H250" i="26"/>
  <c r="AF256" i="26"/>
  <c r="H256" i="26"/>
  <c r="H252" i="26"/>
  <c r="AF252" i="26"/>
  <c r="AF247" i="26"/>
  <c r="AF249" i="26"/>
  <c r="H249" i="26"/>
  <c r="J79" i="70"/>
  <c r="J51" i="70"/>
  <c r="AB236" i="26"/>
  <c r="R236" i="26"/>
  <c r="R62" i="26"/>
  <c r="AB62" i="26"/>
  <c r="AD62" i="26" s="1"/>
  <c r="AB76" i="26"/>
  <c r="AD76" i="26" s="1"/>
  <c r="R76" i="26"/>
  <c r="AB205" i="26"/>
  <c r="R205" i="26"/>
  <c r="J45" i="70"/>
  <c r="J73" i="70"/>
  <c r="AB124" i="26"/>
  <c r="R124" i="26"/>
  <c r="AB225" i="26"/>
  <c r="R225" i="26"/>
  <c r="R44" i="26"/>
  <c r="AB44" i="26"/>
  <c r="AB53" i="26"/>
  <c r="AD53" i="26" s="1"/>
  <c r="R53" i="26"/>
  <c r="J52" i="70"/>
  <c r="J80" i="70"/>
  <c r="AB88" i="26"/>
  <c r="AD88" i="26" s="1"/>
  <c r="R88" i="26"/>
  <c r="AB96" i="26"/>
  <c r="AD96" i="26" s="1"/>
  <c r="R96" i="26"/>
  <c r="J44" i="70"/>
  <c r="J72" i="70"/>
  <c r="AB101" i="26"/>
  <c r="R101" i="26"/>
  <c r="R253" i="26"/>
  <c r="AB253" i="26"/>
  <c r="R250" i="26"/>
  <c r="AB250" i="26"/>
  <c r="AB228" i="26"/>
  <c r="R228" i="26"/>
  <c r="R27" i="26"/>
  <c r="AB27" i="26"/>
  <c r="J41" i="70"/>
  <c r="J69" i="70"/>
  <c r="R251" i="26"/>
  <c r="AB251" i="26"/>
  <c r="AB227" i="26"/>
  <c r="R227" i="26"/>
  <c r="AB239" i="26"/>
  <c r="R239" i="26"/>
  <c r="R200" i="26"/>
  <c r="AB200" i="26"/>
  <c r="Y181" i="26" l="1"/>
  <c r="Y61" i="26"/>
  <c r="Y85" i="26"/>
  <c r="Y53" i="26"/>
  <c r="Y93" i="26"/>
  <c r="Y96" i="26"/>
  <c r="Y137" i="26"/>
  <c r="Y81" i="26"/>
  <c r="Z81" i="26" s="1"/>
  <c r="AK226" i="26"/>
  <c r="Y143" i="26"/>
  <c r="U7" i="26"/>
  <c r="U6" i="26"/>
  <c r="U148" i="26"/>
  <c r="L16" i="70"/>
  <c r="N16" i="70" s="1"/>
  <c r="Y237" i="26"/>
  <c r="Y15" i="26"/>
  <c r="Y8" i="26"/>
  <c r="Y103" i="26"/>
  <c r="Y22" i="26"/>
  <c r="U204" i="26"/>
  <c r="L21" i="70"/>
  <c r="N21" i="70" s="1"/>
  <c r="Y110" i="26"/>
  <c r="Y105" i="26"/>
  <c r="Y125" i="26"/>
  <c r="Z125" i="26" s="1"/>
  <c r="W69" i="46"/>
  <c r="U67" i="26"/>
  <c r="L10" i="70"/>
  <c r="N10" i="70" s="1"/>
  <c r="Y254" i="26"/>
  <c r="M6" i="26"/>
  <c r="N6" i="26" s="1"/>
  <c r="Y113" i="26"/>
  <c r="U20" i="26"/>
  <c r="AG20" i="26" s="1"/>
  <c r="N6" i="70"/>
  <c r="AK6" i="26"/>
  <c r="AL6" i="26" s="1"/>
  <c r="R233" i="26"/>
  <c r="U19" i="26"/>
  <c r="AG19" i="26" s="1"/>
  <c r="U21" i="26"/>
  <c r="AG21" i="26" s="1"/>
  <c r="U26" i="26"/>
  <c r="N71" i="70"/>
  <c r="L15" i="70"/>
  <c r="N15" i="70" s="1"/>
  <c r="G123" i="26"/>
  <c r="Y123" i="26"/>
  <c r="AE142" i="26"/>
  <c r="Y142" i="26"/>
  <c r="Y238" i="26"/>
  <c r="Y59" i="26"/>
  <c r="AE236" i="26"/>
  <c r="Y236" i="26"/>
  <c r="Y47" i="26"/>
  <c r="Y46" i="26"/>
  <c r="Y99" i="26"/>
  <c r="Y95" i="26"/>
  <c r="Y122" i="26"/>
  <c r="G115" i="26"/>
  <c r="M115" i="26" s="1"/>
  <c r="Y115" i="26"/>
  <c r="Y78" i="26"/>
  <c r="G82" i="26"/>
  <c r="Y82" i="26"/>
  <c r="AE116" i="26"/>
  <c r="AK116" i="26" s="1"/>
  <c r="Y116" i="26"/>
  <c r="Y135" i="26"/>
  <c r="Y134" i="26"/>
  <c r="G86" i="26"/>
  <c r="Y86" i="26"/>
  <c r="AE163" i="26"/>
  <c r="Y163" i="26"/>
  <c r="G139" i="26"/>
  <c r="Y139" i="26"/>
  <c r="AE76" i="26"/>
  <c r="Y76" i="26"/>
  <c r="Z76" i="26" s="1"/>
  <c r="Y218" i="26"/>
  <c r="Y246" i="26"/>
  <c r="Z246" i="26" s="1"/>
  <c r="Y211" i="26"/>
  <c r="Y230" i="26"/>
  <c r="AK230" i="26"/>
  <c r="Y240" i="26"/>
  <c r="Y14" i="26"/>
  <c r="Y175" i="26"/>
  <c r="Y179" i="26"/>
  <c r="Y65" i="26"/>
  <c r="G244" i="26"/>
  <c r="Y244" i="26"/>
  <c r="AE241" i="26"/>
  <c r="Y241" i="26"/>
  <c r="Z241" i="26" s="1"/>
  <c r="Y29" i="26"/>
  <c r="Y44" i="26"/>
  <c r="Y42" i="26"/>
  <c r="Y98" i="26"/>
  <c r="Y168" i="26"/>
  <c r="Y97" i="26"/>
  <c r="Y92" i="26"/>
  <c r="AE79" i="26"/>
  <c r="Y79" i="26"/>
  <c r="Z79" i="26" s="1"/>
  <c r="Y133" i="26"/>
  <c r="AE126" i="26"/>
  <c r="Y126" i="26"/>
  <c r="AE72" i="26"/>
  <c r="Y72" i="26"/>
  <c r="Z72" i="26" s="1"/>
  <c r="AE171" i="26"/>
  <c r="Y171" i="26"/>
  <c r="G164" i="26"/>
  <c r="Y164" i="26"/>
  <c r="AK218" i="26"/>
  <c r="Y248" i="26"/>
  <c r="Y251" i="26"/>
  <c r="Y247" i="26"/>
  <c r="Y239" i="26"/>
  <c r="Y185" i="26"/>
  <c r="Y64" i="26"/>
  <c r="Z64" i="26" s="1"/>
  <c r="Y28" i="26"/>
  <c r="Y50" i="26"/>
  <c r="Y52" i="26"/>
  <c r="Y91" i="26"/>
  <c r="Y173" i="26"/>
  <c r="Z173" i="26" s="1"/>
  <c r="G87" i="26"/>
  <c r="Y87" i="26"/>
  <c r="G243" i="26"/>
  <c r="Y243" i="26"/>
  <c r="Y172" i="26"/>
  <c r="Y128" i="26"/>
  <c r="Y146" i="26"/>
  <c r="G69" i="26"/>
  <c r="Y69" i="26"/>
  <c r="AK216" i="26"/>
  <c r="AE166" i="26"/>
  <c r="Y166" i="26"/>
  <c r="Y229" i="26"/>
  <c r="Y210" i="26"/>
  <c r="Z210" i="26" s="1"/>
  <c r="AK248" i="26"/>
  <c r="Y225" i="26"/>
  <c r="AK247" i="26"/>
  <c r="AE80" i="26"/>
  <c r="Y80" i="26"/>
  <c r="AK255" i="26"/>
  <c r="Y10" i="26"/>
  <c r="Y57" i="26"/>
  <c r="Y56" i="26"/>
  <c r="Y23" i="26"/>
  <c r="Y18" i="26"/>
  <c r="Y48" i="26"/>
  <c r="Y136" i="26"/>
  <c r="Y70" i="26"/>
  <c r="Y252" i="26"/>
  <c r="AK210" i="26"/>
  <c r="Y249" i="26"/>
  <c r="G132" i="26"/>
  <c r="Y132" i="26"/>
  <c r="AE169" i="26"/>
  <c r="Y169" i="26"/>
  <c r="Y234" i="26"/>
  <c r="Y58" i="26"/>
  <c r="Y63" i="26"/>
  <c r="Y83" i="26"/>
  <c r="Y19" i="26"/>
  <c r="Y90" i="26"/>
  <c r="Z90" i="26" s="1"/>
  <c r="Y45" i="26"/>
  <c r="AE130" i="26"/>
  <c r="Y130" i="26"/>
  <c r="G77" i="26"/>
  <c r="Y77" i="26"/>
  <c r="AE74" i="26"/>
  <c r="Y74" i="26"/>
  <c r="G141" i="26"/>
  <c r="Y141" i="26"/>
  <c r="G148" i="26"/>
  <c r="Y148" i="26"/>
  <c r="Y212" i="26"/>
  <c r="AK249" i="26"/>
  <c r="Y220" i="26"/>
  <c r="Y227" i="26"/>
  <c r="Y216" i="26"/>
  <c r="Z216" i="26" s="1"/>
  <c r="Y213" i="26"/>
  <c r="AK229" i="26"/>
  <c r="Y242" i="26"/>
  <c r="Y60" i="26"/>
  <c r="Y62" i="26"/>
  <c r="Y84" i="26"/>
  <c r="Z84" i="26" s="1"/>
  <c r="Y26" i="26"/>
  <c r="Y49" i="26"/>
  <c r="AE94" i="26"/>
  <c r="Y94" i="26"/>
  <c r="Y119" i="26"/>
  <c r="Y131" i="26"/>
  <c r="G68" i="26"/>
  <c r="Y68" i="26"/>
  <c r="AE71" i="26"/>
  <c r="Y71" i="26"/>
  <c r="AE144" i="26"/>
  <c r="Y144" i="26"/>
  <c r="G162" i="26"/>
  <c r="Y162" i="26"/>
  <c r="Y256" i="26"/>
  <c r="Y250" i="26"/>
  <c r="Y221" i="26"/>
  <c r="Y235" i="26"/>
  <c r="Z235" i="26" s="1"/>
  <c r="Y7" i="26"/>
  <c r="Z7" i="26" s="1"/>
  <c r="Y55" i="26"/>
  <c r="Y54" i="26"/>
  <c r="Y88" i="26"/>
  <c r="Y25" i="26"/>
  <c r="Y51" i="26"/>
  <c r="Y100" i="26"/>
  <c r="Z100" i="26" s="1"/>
  <c r="Y129" i="26"/>
  <c r="G138" i="26"/>
  <c r="Y138" i="26"/>
  <c r="G66" i="26"/>
  <c r="Y66" i="26"/>
  <c r="G67" i="26"/>
  <c r="Y67" i="26"/>
  <c r="G75" i="26"/>
  <c r="Y75" i="26"/>
  <c r="Y140" i="26"/>
  <c r="G149" i="26"/>
  <c r="Y149" i="26"/>
  <c r="G167" i="26"/>
  <c r="Y167" i="26"/>
  <c r="Z167" i="26" s="1"/>
  <c r="G147" i="26"/>
  <c r="Y147" i="26"/>
  <c r="G170" i="26"/>
  <c r="Y170" i="26"/>
  <c r="Y215" i="26"/>
  <c r="Y222" i="26"/>
  <c r="Y255" i="26"/>
  <c r="AC231" i="26"/>
  <c r="AD231" i="26" s="1"/>
  <c r="M222" i="26"/>
  <c r="R231" i="26"/>
  <c r="Z231" i="26" s="1"/>
  <c r="L105" i="26"/>
  <c r="R232" i="26"/>
  <c r="M225" i="26"/>
  <c r="R245" i="26"/>
  <c r="R242" i="26"/>
  <c r="L216" i="26"/>
  <c r="M216" i="26" s="1"/>
  <c r="AG124" i="26"/>
  <c r="I28" i="26"/>
  <c r="R222" i="26"/>
  <c r="R248" i="26"/>
  <c r="M250" i="26"/>
  <c r="M211" i="26"/>
  <c r="M251" i="26"/>
  <c r="N251" i="26" s="1"/>
  <c r="M254" i="26"/>
  <c r="M256" i="26"/>
  <c r="AD204" i="26"/>
  <c r="L108" i="26"/>
  <c r="AJ118" i="26"/>
  <c r="E229" i="26"/>
  <c r="F229" i="26" s="1"/>
  <c r="AC223" i="26"/>
  <c r="L210" i="26"/>
  <c r="AC253" i="26"/>
  <c r="AD253" i="26" s="1"/>
  <c r="AE139" i="26"/>
  <c r="AG195" i="26"/>
  <c r="AD157" i="26"/>
  <c r="L214" i="26"/>
  <c r="M214" i="26" s="1"/>
  <c r="AC248" i="26"/>
  <c r="AD248" i="26" s="1"/>
  <c r="AD124" i="26"/>
  <c r="AD154" i="26"/>
  <c r="AC257" i="26"/>
  <c r="V245" i="26"/>
  <c r="AH233" i="26"/>
  <c r="AI233" i="26" s="1"/>
  <c r="AJ250" i="26"/>
  <c r="AK250" i="26" s="1"/>
  <c r="I189" i="26"/>
  <c r="V230" i="26"/>
  <c r="AG122" i="26"/>
  <c r="E247" i="26"/>
  <c r="F247" i="26" s="1"/>
  <c r="E246" i="26"/>
  <c r="F246" i="26" s="1"/>
  <c r="AJ212" i="26"/>
  <c r="AK212" i="26" s="1"/>
  <c r="I175" i="26"/>
  <c r="L195" i="26"/>
  <c r="L229" i="26"/>
  <c r="M229" i="26" s="1"/>
  <c r="U133" i="26"/>
  <c r="I133" i="26" s="1"/>
  <c r="AG196" i="26"/>
  <c r="U136" i="26"/>
  <c r="I136" i="26" s="1"/>
  <c r="J35" i="70"/>
  <c r="F202" i="26"/>
  <c r="N35" i="70"/>
  <c r="AJ174" i="26"/>
  <c r="AC256" i="26"/>
  <c r="AD256" i="26" s="1"/>
  <c r="AC251" i="26"/>
  <c r="AD251" i="26" s="1"/>
  <c r="AJ254" i="26"/>
  <c r="AK254" i="26" s="1"/>
  <c r="L213" i="26"/>
  <c r="U66" i="26"/>
  <c r="U71" i="26"/>
  <c r="I71" i="26" s="1"/>
  <c r="AG119" i="26"/>
  <c r="AG120" i="26"/>
  <c r="Z251" i="26"/>
  <c r="U74" i="26"/>
  <c r="AG74" i="26" s="1"/>
  <c r="U75" i="26"/>
  <c r="I75" i="26" s="1"/>
  <c r="AG197" i="26"/>
  <c r="AJ251" i="26"/>
  <c r="AK251" i="26" s="1"/>
  <c r="U70" i="26"/>
  <c r="AG70" i="26" s="1"/>
  <c r="AG194" i="26"/>
  <c r="I230" i="26"/>
  <c r="J230" i="26" s="1"/>
  <c r="S69" i="46"/>
  <c r="I181" i="26"/>
  <c r="U206" i="26"/>
  <c r="U69" i="26"/>
  <c r="U73" i="26"/>
  <c r="AG73" i="26" s="1"/>
  <c r="I233" i="26"/>
  <c r="L38" i="70"/>
  <c r="AE170" i="26"/>
  <c r="AC245" i="26"/>
  <c r="AD245" i="26" s="1"/>
  <c r="U128" i="26"/>
  <c r="AG128" i="26" s="1"/>
  <c r="N79" i="70"/>
  <c r="N42" i="70"/>
  <c r="M69" i="70"/>
  <c r="U130" i="26"/>
  <c r="I130" i="26" s="1"/>
  <c r="AD110" i="26"/>
  <c r="V182" i="26"/>
  <c r="W182" i="26" s="1"/>
  <c r="U134" i="26"/>
  <c r="I134" i="26" s="1"/>
  <c r="L79" i="70"/>
  <c r="I192" i="26"/>
  <c r="AG117" i="26"/>
  <c r="E254" i="26"/>
  <c r="F254" i="26" s="1"/>
  <c r="U129" i="26"/>
  <c r="I129" i="26" s="1"/>
  <c r="L42" i="70"/>
  <c r="AJ211" i="26"/>
  <c r="AK211" i="26" s="1"/>
  <c r="N69" i="46"/>
  <c r="I174" i="26"/>
  <c r="U132" i="26"/>
  <c r="I132" i="26" s="1"/>
  <c r="U138" i="26"/>
  <c r="I138" i="26" s="1"/>
  <c r="U146" i="26"/>
  <c r="I146" i="26" s="1"/>
  <c r="E230" i="26"/>
  <c r="F230" i="26" s="1"/>
  <c r="U139" i="26"/>
  <c r="AG185" i="26"/>
  <c r="L252" i="26"/>
  <c r="M252" i="26" s="1"/>
  <c r="M69" i="46"/>
  <c r="U140" i="26"/>
  <c r="I140" i="26" s="1"/>
  <c r="N34" i="70"/>
  <c r="AG193" i="26"/>
  <c r="AG183" i="26"/>
  <c r="Z250" i="26"/>
  <c r="E255" i="26"/>
  <c r="F255" i="26" s="1"/>
  <c r="N72" i="70"/>
  <c r="E227" i="26"/>
  <c r="F227" i="26" s="1"/>
  <c r="U142" i="26"/>
  <c r="I142" i="26" s="1"/>
  <c r="U144" i="26"/>
  <c r="I144" i="26" s="1"/>
  <c r="L62" i="70"/>
  <c r="U145" i="26"/>
  <c r="AG145" i="26" s="1"/>
  <c r="I118" i="26"/>
  <c r="AG226" i="26"/>
  <c r="U147" i="26"/>
  <c r="N212" i="26"/>
  <c r="U141" i="26"/>
  <c r="X186" i="26"/>
  <c r="L186" i="26" s="1"/>
  <c r="X197" i="26"/>
  <c r="L197" i="26" s="1"/>
  <c r="AG184" i="26"/>
  <c r="AG14" i="26"/>
  <c r="U30" i="26"/>
  <c r="AG116" i="26"/>
  <c r="AG186" i="26"/>
  <c r="U38" i="26"/>
  <c r="X69" i="46"/>
  <c r="U11" i="26"/>
  <c r="M50" i="70"/>
  <c r="AG67" i="26"/>
  <c r="I67" i="26"/>
  <c r="O53" i="70"/>
  <c r="AJ222" i="26"/>
  <c r="AK222" i="26" s="1"/>
  <c r="AL222" i="26" s="1"/>
  <c r="AJ214" i="26"/>
  <c r="AK214" i="26" s="1"/>
  <c r="L221" i="26"/>
  <c r="M221" i="26" s="1"/>
  <c r="L255" i="26"/>
  <c r="M255" i="26" s="1"/>
  <c r="I123" i="26"/>
  <c r="I21" i="26"/>
  <c r="M81" i="70"/>
  <c r="E252" i="26"/>
  <c r="F252" i="26" s="1"/>
  <c r="I223" i="26"/>
  <c r="AH229" i="26"/>
  <c r="AI229" i="26" s="1"/>
  <c r="I225" i="26"/>
  <c r="I229" i="26"/>
  <c r="AG121" i="26"/>
  <c r="I187" i="26"/>
  <c r="AJ188" i="26"/>
  <c r="L188" i="26"/>
  <c r="AG148" i="26"/>
  <c r="I148" i="26"/>
  <c r="N48" i="70"/>
  <c r="U208" i="26"/>
  <c r="I208" i="26" s="1"/>
  <c r="U207" i="26"/>
  <c r="L215" i="26"/>
  <c r="M215" i="26" s="1"/>
  <c r="U8" i="26"/>
  <c r="L5" i="70"/>
  <c r="N5" i="70" s="1"/>
  <c r="N33" i="70" s="1"/>
  <c r="U17" i="26"/>
  <c r="U9" i="26"/>
  <c r="U15" i="26"/>
  <c r="U13" i="26"/>
  <c r="H69" i="46"/>
  <c r="U27" i="26"/>
  <c r="U23" i="26"/>
  <c r="U18" i="26"/>
  <c r="U29" i="26"/>
  <c r="U24" i="26"/>
  <c r="U205" i="26"/>
  <c r="AG205" i="26" s="1"/>
  <c r="U203" i="26"/>
  <c r="AG203" i="26" s="1"/>
  <c r="AG125" i="26"/>
  <c r="U10" i="26"/>
  <c r="U22" i="26"/>
  <c r="L71" i="70"/>
  <c r="L43" i="70"/>
  <c r="U201" i="26"/>
  <c r="N77" i="70"/>
  <c r="U198" i="26"/>
  <c r="AG114" i="26"/>
  <c r="AG178" i="26"/>
  <c r="E225" i="26"/>
  <c r="F225" i="26" s="1"/>
  <c r="U12" i="26"/>
  <c r="U209" i="26"/>
  <c r="U202" i="26"/>
  <c r="AG202" i="26" s="1"/>
  <c r="E250" i="26"/>
  <c r="F250" i="26" s="1"/>
  <c r="I19" i="26"/>
  <c r="U16" i="26"/>
  <c r="L35" i="70"/>
  <c r="L63" i="70"/>
  <c r="V222" i="26"/>
  <c r="AL215" i="26"/>
  <c r="U199" i="26"/>
  <c r="AJ256" i="26"/>
  <c r="AK256" i="26" s="1"/>
  <c r="U37" i="26"/>
  <c r="U34" i="26"/>
  <c r="U36" i="26"/>
  <c r="U32" i="26"/>
  <c r="U41" i="26"/>
  <c r="U33" i="26"/>
  <c r="U39" i="26"/>
  <c r="U40" i="26"/>
  <c r="U35" i="26"/>
  <c r="U31" i="26"/>
  <c r="V69" i="46"/>
  <c r="U137" i="26"/>
  <c r="U127" i="26"/>
  <c r="U131" i="26"/>
  <c r="U135" i="26"/>
  <c r="L47" i="70"/>
  <c r="L75" i="70"/>
  <c r="G163" i="26"/>
  <c r="N47" i="70"/>
  <c r="Z218" i="26"/>
  <c r="AG115" i="26"/>
  <c r="U252" i="26"/>
  <c r="U251" i="26"/>
  <c r="U250" i="26"/>
  <c r="D69" i="46"/>
  <c r="U247" i="26"/>
  <c r="U254" i="26"/>
  <c r="U257" i="26"/>
  <c r="U253" i="26"/>
  <c r="U255" i="26"/>
  <c r="U246" i="26"/>
  <c r="U249" i="26"/>
  <c r="U256" i="26"/>
  <c r="U248" i="26"/>
  <c r="I26" i="26"/>
  <c r="AG26" i="26"/>
  <c r="Z199" i="26"/>
  <c r="E222" i="26"/>
  <c r="F222" i="26" s="1"/>
  <c r="L120" i="26"/>
  <c r="AE162" i="26"/>
  <c r="E233" i="26"/>
  <c r="F233" i="26" s="1"/>
  <c r="X187" i="26"/>
  <c r="Y187" i="26" s="1"/>
  <c r="X193" i="26"/>
  <c r="Y193" i="26" s="1"/>
  <c r="AG7" i="26"/>
  <c r="I7" i="26"/>
  <c r="U150" i="26"/>
  <c r="U154" i="26"/>
  <c r="U152" i="26"/>
  <c r="U155" i="26"/>
  <c r="U161" i="26"/>
  <c r="U151" i="26"/>
  <c r="U160" i="26"/>
  <c r="U153" i="26"/>
  <c r="U158" i="26"/>
  <c r="U157" i="26"/>
  <c r="L69" i="46"/>
  <c r="U156" i="26"/>
  <c r="U159" i="26"/>
  <c r="I182" i="26"/>
  <c r="AG182" i="26"/>
  <c r="AG231" i="26"/>
  <c r="Z169" i="26"/>
  <c r="AJ124" i="26"/>
  <c r="L227" i="26"/>
  <c r="M227" i="26" s="1"/>
  <c r="AJ180" i="26"/>
  <c r="AG191" i="26"/>
  <c r="AG227" i="26"/>
  <c r="X192" i="26"/>
  <c r="L192" i="26" s="1"/>
  <c r="I25" i="26"/>
  <c r="X189" i="26"/>
  <c r="AJ189" i="26" s="1"/>
  <c r="X190" i="26"/>
  <c r="Y190" i="26" s="1"/>
  <c r="U214" i="26"/>
  <c r="U212" i="26"/>
  <c r="U210" i="26"/>
  <c r="U216" i="26"/>
  <c r="U221" i="26"/>
  <c r="U211" i="26"/>
  <c r="G69" i="46"/>
  <c r="U215" i="26"/>
  <c r="U218" i="26"/>
  <c r="U217" i="26"/>
  <c r="U213" i="26"/>
  <c r="U219" i="26"/>
  <c r="U220" i="26"/>
  <c r="AJ257" i="26"/>
  <c r="AK257" i="26" s="1"/>
  <c r="L257" i="26"/>
  <c r="M257" i="26" s="1"/>
  <c r="AG176" i="26"/>
  <c r="I176" i="26"/>
  <c r="U112" i="26"/>
  <c r="U103" i="26"/>
  <c r="U102" i="26"/>
  <c r="U105" i="26"/>
  <c r="U110" i="26"/>
  <c r="U109" i="26"/>
  <c r="U108" i="26"/>
  <c r="U107" i="26"/>
  <c r="U106" i="26"/>
  <c r="U113" i="26"/>
  <c r="U104" i="26"/>
  <c r="U111" i="26"/>
  <c r="V232" i="26"/>
  <c r="AD207" i="26"/>
  <c r="O50" i="70"/>
  <c r="L218" i="26"/>
  <c r="M218" i="26" s="1"/>
  <c r="G144" i="26"/>
  <c r="L103" i="26"/>
  <c r="AG222" i="26"/>
  <c r="I188" i="26"/>
  <c r="X191" i="26"/>
  <c r="Y191" i="26" s="1"/>
  <c r="I70" i="46"/>
  <c r="I177" i="26"/>
  <c r="AG177" i="26"/>
  <c r="L249" i="26"/>
  <c r="M249" i="26" s="1"/>
  <c r="AL249" i="26"/>
  <c r="I228" i="26"/>
  <c r="P69" i="46"/>
  <c r="AG179" i="26"/>
  <c r="L220" i="26"/>
  <c r="M220" i="26" s="1"/>
  <c r="AG126" i="26"/>
  <c r="I224" i="26"/>
  <c r="X194" i="26"/>
  <c r="Y194" i="26" s="1"/>
  <c r="E242" i="26"/>
  <c r="F242" i="26" s="1"/>
  <c r="I232" i="26"/>
  <c r="J232" i="26" s="1"/>
  <c r="AG232" i="26"/>
  <c r="AG190" i="26"/>
  <c r="I190" i="26"/>
  <c r="I180" i="26"/>
  <c r="AG180" i="26"/>
  <c r="F201" i="26"/>
  <c r="Z188" i="26"/>
  <c r="Z111" i="26"/>
  <c r="E232" i="26"/>
  <c r="F232" i="26" s="1"/>
  <c r="AC224" i="26"/>
  <c r="AD224" i="26" s="1"/>
  <c r="E224" i="26"/>
  <c r="F224" i="26" s="1"/>
  <c r="L111" i="26"/>
  <c r="E228" i="26"/>
  <c r="F228" i="26" s="1"/>
  <c r="L231" i="26"/>
  <c r="M231" i="26" s="1"/>
  <c r="N231" i="26" s="1"/>
  <c r="AJ112" i="26"/>
  <c r="AJ196" i="26"/>
  <c r="AD101" i="26"/>
  <c r="L246" i="26"/>
  <c r="M246" i="26" s="1"/>
  <c r="G169" i="26"/>
  <c r="AD89" i="26"/>
  <c r="AD61" i="26"/>
  <c r="L123" i="26"/>
  <c r="M123" i="26" s="1"/>
  <c r="J37" i="70"/>
  <c r="AD203" i="26"/>
  <c r="I68" i="26"/>
  <c r="N37" i="70"/>
  <c r="O65" i="70"/>
  <c r="Z161" i="26"/>
  <c r="AJ175" i="26"/>
  <c r="AJ113" i="26"/>
  <c r="L116" i="26"/>
  <c r="Z227" i="26"/>
  <c r="L106" i="26"/>
  <c r="AJ179" i="26"/>
  <c r="Z166" i="26"/>
  <c r="G166" i="26"/>
  <c r="N62" i="70"/>
  <c r="AE66" i="26"/>
  <c r="AE164" i="26"/>
  <c r="Z168" i="26"/>
  <c r="AE148" i="26"/>
  <c r="L109" i="26"/>
  <c r="Z119" i="26"/>
  <c r="L19" i="26"/>
  <c r="L184" i="26"/>
  <c r="Z71" i="26"/>
  <c r="G171" i="26"/>
  <c r="G142" i="26"/>
  <c r="Z206" i="26"/>
  <c r="Z109" i="26"/>
  <c r="G80" i="26"/>
  <c r="V233" i="26"/>
  <c r="W233" i="26" s="1"/>
  <c r="G71" i="26"/>
  <c r="G116" i="26"/>
  <c r="G74" i="26"/>
  <c r="AJ224" i="26"/>
  <c r="AK224" i="26" s="1"/>
  <c r="AD48" i="26"/>
  <c r="G241" i="26"/>
  <c r="G236" i="26"/>
  <c r="F151" i="26"/>
  <c r="L224" i="26"/>
  <c r="M224" i="26" s="1"/>
  <c r="V241" i="26"/>
  <c r="W241" i="26" s="1"/>
  <c r="AD12" i="26"/>
  <c r="AD239" i="26"/>
  <c r="AD236" i="26"/>
  <c r="AE243" i="26"/>
  <c r="AD223" i="26"/>
  <c r="F158" i="26"/>
  <c r="G76" i="26"/>
  <c r="L248" i="26"/>
  <c r="M248" i="26" s="1"/>
  <c r="AE82" i="26"/>
  <c r="AD151" i="26"/>
  <c r="Z66" i="26"/>
  <c r="AE147" i="26"/>
  <c r="AD27" i="26"/>
  <c r="AE69" i="26"/>
  <c r="AJ253" i="26"/>
  <c r="AK253" i="26" s="1"/>
  <c r="L253" i="26"/>
  <c r="M253" i="26" s="1"/>
  <c r="Z247" i="26"/>
  <c r="AD198" i="26"/>
  <c r="L247" i="26"/>
  <c r="M247" i="26" s="1"/>
  <c r="AE149" i="26"/>
  <c r="AD194" i="26"/>
  <c r="G72" i="26"/>
  <c r="AL213" i="26"/>
  <c r="AE87" i="26"/>
  <c r="L102" i="26"/>
  <c r="AE141" i="26"/>
  <c r="AJ28" i="26"/>
  <c r="AE167" i="26"/>
  <c r="AD225" i="26"/>
  <c r="AD147" i="26"/>
  <c r="Z213" i="26"/>
  <c r="L230" i="26"/>
  <c r="M230" i="26" s="1"/>
  <c r="AD220" i="26"/>
  <c r="AJ231" i="26"/>
  <c r="AK231" i="26" s="1"/>
  <c r="AE67" i="26"/>
  <c r="AE77" i="26"/>
  <c r="AJ223" i="26"/>
  <c r="AK223" i="26" s="1"/>
  <c r="L223" i="26"/>
  <c r="M223" i="26" s="1"/>
  <c r="Z182" i="26"/>
  <c r="AJ217" i="26"/>
  <c r="AK217" i="26" s="1"/>
  <c r="L217" i="26"/>
  <c r="M217" i="26" s="1"/>
  <c r="G70" i="26"/>
  <c r="AE70" i="26"/>
  <c r="AJ233" i="26"/>
  <c r="AK233" i="26" s="1"/>
  <c r="L233" i="26"/>
  <c r="M233" i="26" s="1"/>
  <c r="G140" i="26"/>
  <c r="AE140" i="26"/>
  <c r="AE68" i="26"/>
  <c r="AE75" i="26"/>
  <c r="AJ219" i="26"/>
  <c r="AK219" i="26" s="1"/>
  <c r="L219" i="26"/>
  <c r="M219" i="26" s="1"/>
  <c r="Z68" i="26"/>
  <c r="AD200" i="26"/>
  <c r="AJ225" i="26"/>
  <c r="AK225" i="26" s="1"/>
  <c r="L178" i="26"/>
  <c r="AJ178" i="26"/>
  <c r="AD205" i="26"/>
  <c r="AD189" i="26"/>
  <c r="AD181" i="26"/>
  <c r="AJ181" i="26"/>
  <c r="L181" i="26"/>
  <c r="AD44" i="26"/>
  <c r="AJ177" i="26"/>
  <c r="L177" i="26"/>
  <c r="AE146" i="26"/>
  <c r="G146" i="26"/>
  <c r="AJ185" i="26"/>
  <c r="L185" i="26"/>
  <c r="AD227" i="26"/>
  <c r="AJ176" i="26"/>
  <c r="L176" i="26"/>
  <c r="Z156" i="26"/>
  <c r="AJ20" i="26"/>
  <c r="G79" i="26"/>
  <c r="Z28" i="26"/>
  <c r="AE86" i="26"/>
  <c r="AE138" i="26"/>
  <c r="M75" i="70"/>
  <c r="M47" i="70"/>
  <c r="AJ183" i="26"/>
  <c r="L183" i="26"/>
  <c r="AL226" i="26"/>
  <c r="Z219" i="26"/>
  <c r="V21" i="26"/>
  <c r="W21" i="26" s="1"/>
  <c r="AE132" i="26"/>
  <c r="J47" i="70"/>
  <c r="AE244" i="26"/>
  <c r="Z108" i="26"/>
  <c r="Z123" i="26"/>
  <c r="AE123" i="26"/>
  <c r="AK123" i="26" s="1"/>
  <c r="G130" i="26"/>
  <c r="G126" i="26"/>
  <c r="G143" i="26"/>
  <c r="AE143" i="26"/>
  <c r="G131" i="26"/>
  <c r="AE131" i="26"/>
  <c r="AE129" i="26"/>
  <c r="G129" i="26"/>
  <c r="AE134" i="26"/>
  <c r="G134" i="26"/>
  <c r="AE128" i="26"/>
  <c r="G128" i="26"/>
  <c r="AE136" i="26"/>
  <c r="G136" i="26"/>
  <c r="G172" i="26"/>
  <c r="AE172" i="26"/>
  <c r="Z217" i="26"/>
  <c r="Z214" i="26"/>
  <c r="AH230" i="26"/>
  <c r="W230" i="26"/>
  <c r="F204" i="26"/>
  <c r="AJ125" i="26"/>
  <c r="L125" i="26"/>
  <c r="V120" i="26"/>
  <c r="W120" i="26" s="1"/>
  <c r="AD158" i="26"/>
  <c r="AD216" i="26"/>
  <c r="Z118" i="26"/>
  <c r="L121" i="26"/>
  <c r="AJ121" i="26"/>
  <c r="AE81" i="26"/>
  <c r="G81" i="26"/>
  <c r="G135" i="26"/>
  <c r="AE135" i="26"/>
  <c r="G78" i="26"/>
  <c r="AE78" i="26"/>
  <c r="L117" i="26"/>
  <c r="AJ117" i="26"/>
  <c r="O75" i="70"/>
  <c r="G94" i="26"/>
  <c r="AE133" i="26"/>
  <c r="G133" i="26"/>
  <c r="AD235" i="26"/>
  <c r="J75" i="70"/>
  <c r="AD230" i="26"/>
  <c r="Z117" i="26"/>
  <c r="G137" i="26"/>
  <c r="AE137" i="26"/>
  <c r="N226" i="26"/>
  <c r="AE120" i="26"/>
  <c r="AK120" i="26" s="1"/>
  <c r="G120" i="26"/>
  <c r="AE118" i="26"/>
  <c r="AK118" i="26" s="1"/>
  <c r="G118" i="26"/>
  <c r="M118" i="26" s="1"/>
  <c r="AE92" i="26"/>
  <c r="G92" i="26"/>
  <c r="G125" i="26"/>
  <c r="AE125" i="26"/>
  <c r="AK125" i="26" s="1"/>
  <c r="G117" i="26"/>
  <c r="AE117" i="26"/>
  <c r="AK117" i="26" s="1"/>
  <c r="G124" i="26"/>
  <c r="M124" i="26" s="1"/>
  <c r="AE124" i="26"/>
  <c r="AK124" i="26" s="1"/>
  <c r="AE121" i="26"/>
  <c r="AK121" i="26" s="1"/>
  <c r="G121" i="26"/>
  <c r="G119" i="26"/>
  <c r="AE119" i="26"/>
  <c r="AK119" i="26" s="1"/>
  <c r="G122" i="26"/>
  <c r="M122" i="26" s="1"/>
  <c r="AE122" i="26"/>
  <c r="AK122" i="26" s="1"/>
  <c r="AE115" i="26"/>
  <c r="AK115" i="26" s="1"/>
  <c r="AD240" i="26"/>
  <c r="Z113" i="26"/>
  <c r="AJ122" i="26"/>
  <c r="G173" i="26"/>
  <c r="AE173" i="26"/>
  <c r="L114" i="26"/>
  <c r="M114" i="26" s="1"/>
  <c r="AJ114" i="26"/>
  <c r="AK114" i="26" s="1"/>
  <c r="AJ107" i="26"/>
  <c r="L107" i="26"/>
  <c r="L110" i="26"/>
  <c r="AJ110" i="26"/>
  <c r="AE96" i="26"/>
  <c r="G96" i="26"/>
  <c r="G95" i="26"/>
  <c r="AE95" i="26"/>
  <c r="G168" i="26"/>
  <c r="AE168" i="26"/>
  <c r="G97" i="26"/>
  <c r="AE97" i="26"/>
  <c r="Z27" i="26"/>
  <c r="G83" i="26"/>
  <c r="AE83" i="26"/>
  <c r="AE28" i="26"/>
  <c r="AK28" i="26" s="1"/>
  <c r="G28" i="26"/>
  <c r="M28" i="26" s="1"/>
  <c r="G22" i="26"/>
  <c r="AE22" i="26"/>
  <c r="AE48" i="26"/>
  <c r="G48" i="26"/>
  <c r="G42" i="26"/>
  <c r="AE42" i="26"/>
  <c r="G91" i="26"/>
  <c r="AE91" i="26"/>
  <c r="G84" i="26"/>
  <c r="AE84" i="26"/>
  <c r="AE23" i="26"/>
  <c r="G23" i="26"/>
  <c r="AE29" i="26"/>
  <c r="G29" i="26"/>
  <c r="AE45" i="26"/>
  <c r="G45" i="26"/>
  <c r="G52" i="26"/>
  <c r="AE52" i="26"/>
  <c r="AE88" i="26"/>
  <c r="G88" i="26"/>
  <c r="AE19" i="26"/>
  <c r="AK19" i="26" s="1"/>
  <c r="G19" i="26"/>
  <c r="G20" i="26"/>
  <c r="M20" i="26" s="1"/>
  <c r="AE20" i="26"/>
  <c r="AK20" i="26" s="1"/>
  <c r="AE49" i="26"/>
  <c r="G49" i="26"/>
  <c r="AE100" i="26"/>
  <c r="G100" i="26"/>
  <c r="AE85" i="26"/>
  <c r="G85" i="26"/>
  <c r="AE26" i="26"/>
  <c r="G26" i="26"/>
  <c r="AE18" i="26"/>
  <c r="G18" i="26"/>
  <c r="AE47" i="26"/>
  <c r="G47" i="26"/>
  <c r="G51" i="26"/>
  <c r="AE51" i="26"/>
  <c r="AE93" i="26"/>
  <c r="G93" i="26"/>
  <c r="G27" i="26"/>
  <c r="M27" i="26" s="1"/>
  <c r="AE27" i="26"/>
  <c r="AK27" i="26" s="1"/>
  <c r="G25" i="26"/>
  <c r="AE25" i="26"/>
  <c r="G90" i="26"/>
  <c r="AE90" i="26"/>
  <c r="AE44" i="26"/>
  <c r="G44" i="26"/>
  <c r="AE53" i="26"/>
  <c r="G53" i="26"/>
  <c r="G99" i="26"/>
  <c r="AE99" i="26"/>
  <c r="Z114" i="26"/>
  <c r="AE24" i="26"/>
  <c r="AK24" i="26" s="1"/>
  <c r="G24" i="26"/>
  <c r="G21" i="26"/>
  <c r="AE21" i="26"/>
  <c r="AE50" i="26"/>
  <c r="G50" i="26"/>
  <c r="G46" i="26"/>
  <c r="AE46" i="26"/>
  <c r="AE98" i="26"/>
  <c r="G98" i="26"/>
  <c r="AE110" i="26"/>
  <c r="AK110" i="26" s="1"/>
  <c r="G110" i="26"/>
  <c r="Z110" i="26"/>
  <c r="G111" i="26"/>
  <c r="M111" i="26" s="1"/>
  <c r="AE111" i="26"/>
  <c r="AK111" i="26" s="1"/>
  <c r="AJ21" i="26"/>
  <c r="L21" i="26"/>
  <c r="I77" i="26"/>
  <c r="AG77" i="26"/>
  <c r="AJ25" i="26"/>
  <c r="L25" i="26"/>
  <c r="AE105" i="26"/>
  <c r="AK105" i="26" s="1"/>
  <c r="G105" i="26"/>
  <c r="M105" i="26" s="1"/>
  <c r="AE103" i="26"/>
  <c r="AK103" i="26" s="1"/>
  <c r="G103" i="26"/>
  <c r="M70" i="70"/>
  <c r="M42" i="70"/>
  <c r="AJ24" i="26"/>
  <c r="L24" i="26"/>
  <c r="AD257" i="26"/>
  <c r="G102" i="26"/>
  <c r="M102" i="26" s="1"/>
  <c r="AE102" i="26"/>
  <c r="AK102" i="26" s="1"/>
  <c r="G107" i="26"/>
  <c r="AE107" i="26"/>
  <c r="AK107" i="26" s="1"/>
  <c r="AJ119" i="26"/>
  <c r="L119" i="26"/>
  <c r="M34" i="70"/>
  <c r="M62" i="70"/>
  <c r="L29" i="26"/>
  <c r="AJ29" i="26"/>
  <c r="Z226" i="26"/>
  <c r="I72" i="26"/>
  <c r="G112" i="26"/>
  <c r="M112" i="26" s="1"/>
  <c r="AE112" i="26"/>
  <c r="G106" i="26"/>
  <c r="AE106" i="26"/>
  <c r="AK106" i="26" s="1"/>
  <c r="AJ18" i="26"/>
  <c r="L18" i="26"/>
  <c r="AJ23" i="26"/>
  <c r="L23" i="26"/>
  <c r="G104" i="26"/>
  <c r="M104" i="26" s="1"/>
  <c r="AE104" i="26"/>
  <c r="AK104" i="26" s="1"/>
  <c r="AE113" i="26"/>
  <c r="AK113" i="26" s="1"/>
  <c r="G113" i="26"/>
  <c r="M113" i="26" s="1"/>
  <c r="AE109" i="26"/>
  <c r="AK109" i="26" s="1"/>
  <c r="G109" i="26"/>
  <c r="AE108" i="26"/>
  <c r="AK108" i="26" s="1"/>
  <c r="G108" i="26"/>
  <c r="M108" i="26" s="1"/>
  <c r="L22" i="26"/>
  <c r="AJ22" i="26"/>
  <c r="AJ26" i="26"/>
  <c r="L26" i="26"/>
  <c r="AD218" i="26"/>
  <c r="AD169" i="26"/>
  <c r="Z196" i="26"/>
  <c r="Z240" i="26"/>
  <c r="Z157" i="26"/>
  <c r="J53" i="70"/>
  <c r="J61" i="70"/>
  <c r="O5" i="70"/>
  <c r="O33" i="70" s="1"/>
  <c r="J81" i="70"/>
  <c r="N53" i="70"/>
  <c r="O64" i="70"/>
  <c r="N75" i="70"/>
  <c r="AJ140" i="26"/>
  <c r="L140" i="26"/>
  <c r="Z140" i="26"/>
  <c r="I169" i="26"/>
  <c r="AG169" i="26"/>
  <c r="AG173" i="26"/>
  <c r="I173" i="26"/>
  <c r="L160" i="26"/>
  <c r="M160" i="26" s="1"/>
  <c r="AJ160" i="26"/>
  <c r="AK160" i="26" s="1"/>
  <c r="Z160" i="26"/>
  <c r="G176" i="26"/>
  <c r="AE176" i="26"/>
  <c r="L74" i="26"/>
  <c r="AJ74" i="26"/>
  <c r="AJ72" i="26"/>
  <c r="L72" i="26"/>
  <c r="AE58" i="26"/>
  <c r="G58" i="26"/>
  <c r="AE63" i="26"/>
  <c r="G63" i="26"/>
  <c r="Z204" i="26"/>
  <c r="O46" i="70"/>
  <c r="O74" i="70"/>
  <c r="AJ209" i="26"/>
  <c r="AK209" i="26" s="1"/>
  <c r="L209" i="26"/>
  <c r="M209" i="26" s="1"/>
  <c r="Z209" i="26"/>
  <c r="AJ144" i="26"/>
  <c r="Z144" i="26"/>
  <c r="L144" i="26"/>
  <c r="AG149" i="26"/>
  <c r="I149" i="26"/>
  <c r="AE193" i="26"/>
  <c r="G193" i="26"/>
  <c r="G191" i="26"/>
  <c r="AE191" i="26"/>
  <c r="AJ35" i="26"/>
  <c r="AK35" i="26" s="1"/>
  <c r="L35" i="26"/>
  <c r="M35" i="26" s="1"/>
  <c r="L172" i="26"/>
  <c r="AJ172" i="26"/>
  <c r="L167" i="26"/>
  <c r="M167" i="26" s="1"/>
  <c r="AJ167" i="26"/>
  <c r="Z158" i="26"/>
  <c r="L74" i="70"/>
  <c r="L46" i="70"/>
  <c r="AJ156" i="26"/>
  <c r="AK156" i="26" s="1"/>
  <c r="L156" i="26"/>
  <c r="M156" i="26" s="1"/>
  <c r="L163" i="26"/>
  <c r="AJ163" i="26"/>
  <c r="AK163" i="26" s="1"/>
  <c r="L165" i="26"/>
  <c r="M165" i="26" s="1"/>
  <c r="AJ165" i="26"/>
  <c r="AK165" i="26" s="1"/>
  <c r="L199" i="26"/>
  <c r="M199" i="26" s="1"/>
  <c r="AJ199" i="26"/>
  <c r="AK199" i="26" s="1"/>
  <c r="G192" i="26"/>
  <c r="M192" i="26" s="1"/>
  <c r="AE192" i="26"/>
  <c r="AJ40" i="26"/>
  <c r="AK40" i="26" s="1"/>
  <c r="L40" i="26"/>
  <c r="M40" i="26" s="1"/>
  <c r="AG69" i="26"/>
  <c r="I69" i="26"/>
  <c r="L142" i="26"/>
  <c r="AJ142" i="26"/>
  <c r="G174" i="26"/>
  <c r="M174" i="26" s="1"/>
  <c r="AE174" i="26"/>
  <c r="AK174" i="26" s="1"/>
  <c r="Z174" i="26"/>
  <c r="M38" i="70"/>
  <c r="M66" i="70"/>
  <c r="L75" i="26"/>
  <c r="AJ75" i="26"/>
  <c r="G60" i="26"/>
  <c r="AE60" i="26"/>
  <c r="G62" i="26"/>
  <c r="AE62" i="26"/>
  <c r="AG168" i="26"/>
  <c r="I168" i="26"/>
  <c r="AJ161" i="26"/>
  <c r="AK161" i="26" s="1"/>
  <c r="L161" i="26"/>
  <c r="M161" i="26" s="1"/>
  <c r="AJ155" i="26"/>
  <c r="AK155" i="26" s="1"/>
  <c r="L155" i="26"/>
  <c r="M155" i="26" s="1"/>
  <c r="AJ232" i="26"/>
  <c r="AK232" i="26" s="1"/>
  <c r="L232" i="26"/>
  <c r="M232" i="26" s="1"/>
  <c r="L170" i="26"/>
  <c r="M170" i="26" s="1"/>
  <c r="AJ170" i="26"/>
  <c r="L171" i="26"/>
  <c r="AJ171" i="26"/>
  <c r="AK171" i="26" s="1"/>
  <c r="AJ202" i="26"/>
  <c r="AK202" i="26" s="1"/>
  <c r="L202" i="26"/>
  <c r="M202" i="26" s="1"/>
  <c r="AE195" i="26"/>
  <c r="AK195" i="26" s="1"/>
  <c r="G195" i="26"/>
  <c r="M195" i="26" s="1"/>
  <c r="AJ33" i="26"/>
  <c r="AK33" i="26" s="1"/>
  <c r="L33" i="26"/>
  <c r="M33" i="26" s="1"/>
  <c r="AG76" i="26"/>
  <c r="I76" i="26"/>
  <c r="L148" i="26"/>
  <c r="M148" i="26" s="1"/>
  <c r="AJ148" i="26"/>
  <c r="AJ139" i="26"/>
  <c r="Z139" i="26"/>
  <c r="L139" i="26"/>
  <c r="M139" i="26" s="1"/>
  <c r="AE181" i="26"/>
  <c r="AK181" i="26" s="1"/>
  <c r="G181" i="26"/>
  <c r="G182" i="26"/>
  <c r="M182" i="26" s="1"/>
  <c r="AE182" i="26"/>
  <c r="AK182" i="26" s="1"/>
  <c r="L70" i="26"/>
  <c r="AJ70" i="26"/>
  <c r="AJ77" i="26"/>
  <c r="L77" i="26"/>
  <c r="M77" i="26" s="1"/>
  <c r="G55" i="26"/>
  <c r="AE55" i="26"/>
  <c r="G54" i="26"/>
  <c r="AE54" i="26"/>
  <c r="F239" i="26"/>
  <c r="AG172" i="26"/>
  <c r="I172" i="26"/>
  <c r="L153" i="26"/>
  <c r="M153" i="26" s="1"/>
  <c r="AJ153" i="26"/>
  <c r="AK153" i="26" s="1"/>
  <c r="AJ150" i="26"/>
  <c r="AK150" i="26" s="1"/>
  <c r="L150" i="26"/>
  <c r="M150" i="26" s="1"/>
  <c r="AJ228" i="26"/>
  <c r="AK228" i="26" s="1"/>
  <c r="L228" i="26"/>
  <c r="M228" i="26" s="1"/>
  <c r="AJ169" i="26"/>
  <c r="L169" i="26"/>
  <c r="AJ173" i="26"/>
  <c r="L173" i="26"/>
  <c r="AG204" i="26"/>
  <c r="I204" i="26"/>
  <c r="L200" i="26"/>
  <c r="M200" i="26" s="1"/>
  <c r="AJ200" i="26"/>
  <c r="AK200" i="26" s="1"/>
  <c r="L206" i="26"/>
  <c r="M206" i="26" s="1"/>
  <c r="AJ206" i="26"/>
  <c r="AK206" i="26" s="1"/>
  <c r="G190" i="26"/>
  <c r="AE190" i="26"/>
  <c r="L37" i="26"/>
  <c r="M37" i="26" s="1"/>
  <c r="AJ37" i="26"/>
  <c r="AK37" i="26" s="1"/>
  <c r="Z30" i="26"/>
  <c r="L30" i="26"/>
  <c r="M30" i="26" s="1"/>
  <c r="AJ30" i="26"/>
  <c r="AK30" i="26" s="1"/>
  <c r="AG66" i="26"/>
  <c r="I66" i="26"/>
  <c r="AJ143" i="26"/>
  <c r="L143" i="26"/>
  <c r="L141" i="26"/>
  <c r="AJ141" i="26"/>
  <c r="G184" i="26"/>
  <c r="AE184" i="26"/>
  <c r="AK184" i="26" s="1"/>
  <c r="G183" i="26"/>
  <c r="M183" i="26" s="1"/>
  <c r="AE183" i="26"/>
  <c r="AK183" i="26" s="1"/>
  <c r="AJ68" i="26"/>
  <c r="L68" i="26"/>
  <c r="AE61" i="26"/>
  <c r="G61" i="26"/>
  <c r="AG165" i="26"/>
  <c r="I165" i="26"/>
  <c r="I167" i="26"/>
  <c r="AG167" i="26"/>
  <c r="L154" i="26"/>
  <c r="M154" i="26" s="1"/>
  <c r="AJ154" i="26"/>
  <c r="AK154" i="26" s="1"/>
  <c r="M73" i="70"/>
  <c r="M45" i="70"/>
  <c r="L162" i="26"/>
  <c r="M162" i="26" s="1"/>
  <c r="AJ162" i="26"/>
  <c r="AJ168" i="26"/>
  <c r="L168" i="26"/>
  <c r="I200" i="26"/>
  <c r="AG200" i="26"/>
  <c r="M49" i="70"/>
  <c r="M77" i="70"/>
  <c r="L203" i="26"/>
  <c r="M203" i="26" s="1"/>
  <c r="AJ203" i="26"/>
  <c r="AK203" i="26" s="1"/>
  <c r="AE194" i="26"/>
  <c r="G194" i="26"/>
  <c r="L32" i="26"/>
  <c r="M32" i="26" s="1"/>
  <c r="AJ32" i="26"/>
  <c r="AK32" i="26" s="1"/>
  <c r="L34" i="26"/>
  <c r="M34" i="26" s="1"/>
  <c r="AJ34" i="26"/>
  <c r="AK34" i="26" s="1"/>
  <c r="L146" i="26"/>
  <c r="AJ146" i="26"/>
  <c r="AJ145" i="26"/>
  <c r="AK145" i="26" s="1"/>
  <c r="L145" i="26"/>
  <c r="M145" i="26" s="1"/>
  <c r="G175" i="26"/>
  <c r="M175" i="26" s="1"/>
  <c r="AE175" i="26"/>
  <c r="G179" i="26"/>
  <c r="M179" i="26" s="1"/>
  <c r="AE179" i="26"/>
  <c r="AK179" i="26" s="1"/>
  <c r="AJ73" i="26"/>
  <c r="AK73" i="26" s="1"/>
  <c r="L73" i="26"/>
  <c r="M73" i="26" s="1"/>
  <c r="AJ66" i="26"/>
  <c r="L66" i="26"/>
  <c r="M66" i="26" s="1"/>
  <c r="G59" i="26"/>
  <c r="AE59" i="26"/>
  <c r="AD241" i="26"/>
  <c r="AG162" i="26"/>
  <c r="I162" i="26"/>
  <c r="I163" i="26"/>
  <c r="AG163" i="26"/>
  <c r="AJ159" i="26"/>
  <c r="AK159" i="26" s="1"/>
  <c r="L159" i="26"/>
  <c r="M159" i="26" s="1"/>
  <c r="L157" i="26"/>
  <c r="M157" i="26" s="1"/>
  <c r="AJ157" i="26"/>
  <c r="AK157" i="26" s="1"/>
  <c r="AJ164" i="26"/>
  <c r="Z164" i="26"/>
  <c r="L164" i="26"/>
  <c r="AJ198" i="26"/>
  <c r="AK198" i="26" s="1"/>
  <c r="L198" i="26"/>
  <c r="M198" i="26" s="1"/>
  <c r="AJ205" i="26"/>
  <c r="AK205" i="26" s="1"/>
  <c r="L205" i="26"/>
  <c r="M205" i="26" s="1"/>
  <c r="AE187" i="26"/>
  <c r="G187" i="26"/>
  <c r="G188" i="26"/>
  <c r="AE188" i="26"/>
  <c r="M63" i="70"/>
  <c r="M35" i="70"/>
  <c r="L38" i="26"/>
  <c r="M38" i="26" s="1"/>
  <c r="AJ38" i="26"/>
  <c r="AK38" i="26" s="1"/>
  <c r="AJ147" i="26"/>
  <c r="L147" i="26"/>
  <c r="M147" i="26" s="1"/>
  <c r="AJ149" i="26"/>
  <c r="L149" i="26"/>
  <c r="M149" i="26" s="1"/>
  <c r="G185" i="26"/>
  <c r="AE185" i="26"/>
  <c r="AK185" i="26" s="1"/>
  <c r="L67" i="26"/>
  <c r="AJ67" i="26"/>
  <c r="G65" i="26"/>
  <c r="AE65" i="26"/>
  <c r="I164" i="26"/>
  <c r="AG164" i="26"/>
  <c r="AG166" i="26"/>
  <c r="I166" i="26"/>
  <c r="AJ152" i="26"/>
  <c r="AK152" i="26" s="1"/>
  <c r="L152" i="26"/>
  <c r="M152" i="26" s="1"/>
  <c r="AJ158" i="26"/>
  <c r="AK158" i="26" s="1"/>
  <c r="L158" i="26"/>
  <c r="M158" i="26" s="1"/>
  <c r="M74" i="70"/>
  <c r="M46" i="70"/>
  <c r="AG206" i="26"/>
  <c r="I206" i="26"/>
  <c r="L207" i="26"/>
  <c r="M207" i="26" s="1"/>
  <c r="AJ207" i="26"/>
  <c r="AK207" i="26" s="1"/>
  <c r="L208" i="26"/>
  <c r="M208" i="26" s="1"/>
  <c r="AJ208" i="26"/>
  <c r="AK208" i="26" s="1"/>
  <c r="AG143" i="26"/>
  <c r="I143" i="26"/>
  <c r="AE197" i="26"/>
  <c r="G197" i="26"/>
  <c r="AE196" i="26"/>
  <c r="AK196" i="26" s="1"/>
  <c r="G196" i="26"/>
  <c r="M196" i="26" s="1"/>
  <c r="AJ36" i="26"/>
  <c r="AK36" i="26" s="1"/>
  <c r="Z36" i="26"/>
  <c r="L36" i="26"/>
  <c r="M36" i="26" s="1"/>
  <c r="L41" i="26"/>
  <c r="M41" i="26" s="1"/>
  <c r="AJ41" i="26"/>
  <c r="AK41" i="26" s="1"/>
  <c r="AJ138" i="26"/>
  <c r="L138" i="26"/>
  <c r="M138" i="26" s="1"/>
  <c r="Z180" i="26"/>
  <c r="AE180" i="26"/>
  <c r="G180" i="26"/>
  <c r="M180" i="26" s="1"/>
  <c r="G178" i="26"/>
  <c r="AE178" i="26"/>
  <c r="AK178" i="26" s="1"/>
  <c r="L71" i="26"/>
  <c r="AJ71" i="26"/>
  <c r="G64" i="26"/>
  <c r="AE64" i="26"/>
  <c r="AD250" i="26"/>
  <c r="AG170" i="26"/>
  <c r="I170" i="26"/>
  <c r="I171" i="26"/>
  <c r="AG171" i="26"/>
  <c r="AJ151" i="26"/>
  <c r="AK151" i="26" s="1"/>
  <c r="L151" i="26"/>
  <c r="M151" i="26" s="1"/>
  <c r="AJ166" i="26"/>
  <c r="L166" i="26"/>
  <c r="Z215" i="26"/>
  <c r="N215" i="26"/>
  <c r="AJ204" i="26"/>
  <c r="AK204" i="26" s="1"/>
  <c r="L204" i="26"/>
  <c r="M204" i="26" s="1"/>
  <c r="AJ201" i="26"/>
  <c r="AK201" i="26" s="1"/>
  <c r="L201" i="26"/>
  <c r="M201" i="26" s="1"/>
  <c r="AE189" i="26"/>
  <c r="AK189" i="26" s="1"/>
  <c r="G189" i="26"/>
  <c r="G186" i="26"/>
  <c r="AE186" i="26"/>
  <c r="AJ39" i="26"/>
  <c r="AK39" i="26" s="1"/>
  <c r="L39" i="26"/>
  <c r="M39" i="26" s="1"/>
  <c r="AJ31" i="26"/>
  <c r="AK31" i="26" s="1"/>
  <c r="L31" i="26"/>
  <c r="M31" i="26" s="1"/>
  <c r="M72" i="70"/>
  <c r="M44" i="70"/>
  <c r="AE177" i="26"/>
  <c r="AK177" i="26" s="1"/>
  <c r="G177" i="26"/>
  <c r="AJ76" i="26"/>
  <c r="L76" i="26"/>
  <c r="AJ69" i="26"/>
  <c r="L69" i="26"/>
  <c r="M69" i="26" s="1"/>
  <c r="AE57" i="26"/>
  <c r="G57" i="26"/>
  <c r="G56" i="26"/>
  <c r="AE56" i="26"/>
  <c r="AD163" i="26"/>
  <c r="AD228" i="26"/>
  <c r="AD221" i="26"/>
  <c r="O40" i="70"/>
  <c r="N43" i="70"/>
  <c r="N40" i="70"/>
  <c r="N68" i="70"/>
  <c r="I50" i="26"/>
  <c r="AG50" i="26"/>
  <c r="AG47" i="26"/>
  <c r="I47" i="26"/>
  <c r="L89" i="26"/>
  <c r="M89" i="26" s="1"/>
  <c r="AJ89" i="26"/>
  <c r="AK89" i="26" s="1"/>
  <c r="AJ84" i="26"/>
  <c r="L84" i="26"/>
  <c r="L238" i="26"/>
  <c r="AJ238" i="26"/>
  <c r="L60" i="26"/>
  <c r="AJ60" i="26"/>
  <c r="Z54" i="26"/>
  <c r="L54" i="26"/>
  <c r="AJ54" i="26"/>
  <c r="I101" i="26"/>
  <c r="AG101" i="26"/>
  <c r="I81" i="26"/>
  <c r="AG81" i="26"/>
  <c r="L96" i="26"/>
  <c r="AJ96" i="26"/>
  <c r="Z96" i="26"/>
  <c r="AJ101" i="26"/>
  <c r="AK101" i="26" s="1"/>
  <c r="L101" i="26"/>
  <c r="M101" i="26" s="1"/>
  <c r="Z101" i="26"/>
  <c r="L131" i="26"/>
  <c r="AJ131" i="26"/>
  <c r="Z131" i="26"/>
  <c r="L135" i="26"/>
  <c r="AJ135" i="26"/>
  <c r="G237" i="26"/>
  <c r="AE237" i="26"/>
  <c r="G15" i="26"/>
  <c r="AE15" i="26"/>
  <c r="G17" i="26"/>
  <c r="AE17" i="26"/>
  <c r="AJ45" i="26"/>
  <c r="L45" i="26"/>
  <c r="L51" i="26"/>
  <c r="Z51" i="26"/>
  <c r="AJ51" i="26"/>
  <c r="AG237" i="26"/>
  <c r="I237" i="26"/>
  <c r="AG64" i="26"/>
  <c r="I64" i="26"/>
  <c r="AG55" i="26"/>
  <c r="I55" i="26"/>
  <c r="M61" i="70"/>
  <c r="M33" i="70"/>
  <c r="V178" i="26"/>
  <c r="W178" i="26" s="1"/>
  <c r="I42" i="26"/>
  <c r="AG42" i="26"/>
  <c r="AG53" i="26"/>
  <c r="I53" i="26"/>
  <c r="AJ86" i="26"/>
  <c r="Z86" i="26"/>
  <c r="L86" i="26"/>
  <c r="L85" i="26"/>
  <c r="AJ85" i="26"/>
  <c r="V225" i="26"/>
  <c r="W225" i="26" s="1"/>
  <c r="AH225" i="26"/>
  <c r="L237" i="26"/>
  <c r="AJ237" i="26"/>
  <c r="M37" i="70"/>
  <c r="M65" i="70"/>
  <c r="L63" i="26"/>
  <c r="AJ63" i="26"/>
  <c r="AG92" i="26"/>
  <c r="I92" i="26"/>
  <c r="L68" i="70"/>
  <c r="L40" i="70"/>
  <c r="AG87" i="26"/>
  <c r="I87" i="26"/>
  <c r="L98" i="26"/>
  <c r="AJ98" i="26"/>
  <c r="Z98" i="26"/>
  <c r="L93" i="26"/>
  <c r="AJ93" i="26"/>
  <c r="AJ128" i="26"/>
  <c r="Z128" i="26"/>
  <c r="L128" i="26"/>
  <c r="G238" i="26"/>
  <c r="AE238" i="26"/>
  <c r="AE8" i="26"/>
  <c r="G8" i="26"/>
  <c r="AJ48" i="26"/>
  <c r="L48" i="26"/>
  <c r="L43" i="26"/>
  <c r="M43" i="26" s="1"/>
  <c r="AJ43" i="26"/>
  <c r="AK43" i="26" s="1"/>
  <c r="AG238" i="26"/>
  <c r="I238" i="26"/>
  <c r="I57" i="26"/>
  <c r="AG57" i="26"/>
  <c r="L65" i="70"/>
  <c r="L37" i="70"/>
  <c r="Z8" i="26"/>
  <c r="AJ8" i="26"/>
  <c r="L8" i="26"/>
  <c r="L14" i="26"/>
  <c r="AJ14" i="26"/>
  <c r="AG44" i="26"/>
  <c r="I44" i="26"/>
  <c r="L80" i="26"/>
  <c r="AJ80" i="26"/>
  <c r="AJ235" i="26"/>
  <c r="L235" i="26"/>
  <c r="M52" i="70"/>
  <c r="M80" i="70"/>
  <c r="L65" i="26"/>
  <c r="AJ65" i="26"/>
  <c r="AJ59" i="26"/>
  <c r="L59" i="26"/>
  <c r="I90" i="26"/>
  <c r="AG90" i="26"/>
  <c r="I98" i="26"/>
  <c r="AG98" i="26"/>
  <c r="I85" i="26"/>
  <c r="AG85" i="26"/>
  <c r="L39" i="70"/>
  <c r="L67" i="70"/>
  <c r="L99" i="26"/>
  <c r="AJ99" i="26"/>
  <c r="AJ94" i="26"/>
  <c r="Z94" i="26"/>
  <c r="L94" i="26"/>
  <c r="M71" i="70"/>
  <c r="M43" i="70"/>
  <c r="L137" i="26"/>
  <c r="AJ137" i="26"/>
  <c r="Z137" i="26"/>
  <c r="V119" i="26"/>
  <c r="W119" i="26" s="1"/>
  <c r="G240" i="26"/>
  <c r="AE240" i="26"/>
  <c r="Z19" i="26"/>
  <c r="AE12" i="26"/>
  <c r="AK12" i="26" s="1"/>
  <c r="G12" i="26"/>
  <c r="G11" i="26"/>
  <c r="AE11" i="26"/>
  <c r="L42" i="26"/>
  <c r="AJ42" i="26"/>
  <c r="I239" i="26"/>
  <c r="AG239" i="26"/>
  <c r="AG236" i="26"/>
  <c r="I236" i="26"/>
  <c r="I58" i="26"/>
  <c r="AG58" i="26"/>
  <c r="AG62" i="26"/>
  <c r="I62" i="26"/>
  <c r="L7" i="26"/>
  <c r="AJ7" i="26"/>
  <c r="L15" i="26"/>
  <c r="AJ15" i="26"/>
  <c r="I48" i="26"/>
  <c r="AG48" i="26"/>
  <c r="L88" i="26"/>
  <c r="AJ88" i="26"/>
  <c r="Z88" i="26"/>
  <c r="AJ83" i="26"/>
  <c r="Z83" i="26"/>
  <c r="L83" i="26"/>
  <c r="L240" i="26"/>
  <c r="AJ240" i="26"/>
  <c r="L243" i="26"/>
  <c r="M243" i="26" s="1"/>
  <c r="AJ243" i="26"/>
  <c r="L61" i="26"/>
  <c r="Z61" i="26"/>
  <c r="AJ61" i="26"/>
  <c r="L62" i="26"/>
  <c r="AJ62" i="26"/>
  <c r="AG95" i="26"/>
  <c r="I95" i="26"/>
  <c r="AG96" i="26"/>
  <c r="I96" i="26"/>
  <c r="AG78" i="26"/>
  <c r="I78" i="26"/>
  <c r="I88" i="26"/>
  <c r="AG88" i="26"/>
  <c r="AJ97" i="26"/>
  <c r="L97" i="26"/>
  <c r="L91" i="26"/>
  <c r="AJ91" i="26"/>
  <c r="Z91" i="26"/>
  <c r="L130" i="26"/>
  <c r="AJ130" i="26"/>
  <c r="L127" i="26"/>
  <c r="M127" i="26" s="1"/>
  <c r="AJ127" i="26"/>
  <c r="AK127" i="26" s="1"/>
  <c r="Z127" i="26"/>
  <c r="AE239" i="26"/>
  <c r="G239" i="26"/>
  <c r="AE14" i="26"/>
  <c r="G14" i="26"/>
  <c r="AJ53" i="26"/>
  <c r="L53" i="26"/>
  <c r="AG242" i="26"/>
  <c r="I242" i="26"/>
  <c r="AG240" i="26"/>
  <c r="I240" i="26"/>
  <c r="I60" i="26"/>
  <c r="AG60" i="26"/>
  <c r="I61" i="26"/>
  <c r="AG61" i="26"/>
  <c r="AJ13" i="26"/>
  <c r="Z13" i="26"/>
  <c r="L13" i="26"/>
  <c r="AJ11" i="26"/>
  <c r="L11" i="26"/>
  <c r="AG43" i="26"/>
  <c r="I43" i="26"/>
  <c r="V43" i="26"/>
  <c r="W43" i="26" s="1"/>
  <c r="L64" i="70"/>
  <c r="L36" i="70"/>
  <c r="L79" i="26"/>
  <c r="AJ79" i="26"/>
  <c r="L81" i="26"/>
  <c r="AJ81" i="26"/>
  <c r="L245" i="26"/>
  <c r="M245" i="26" s="1"/>
  <c r="AJ245" i="26"/>
  <c r="AJ241" i="26"/>
  <c r="L241" i="26"/>
  <c r="AJ55" i="26"/>
  <c r="L55" i="26"/>
  <c r="Z55" i="26"/>
  <c r="L56" i="26"/>
  <c r="AJ56" i="26"/>
  <c r="I100" i="26"/>
  <c r="AG100" i="26"/>
  <c r="AG97" i="26"/>
  <c r="I97" i="26"/>
  <c r="I80" i="26"/>
  <c r="AG80" i="26"/>
  <c r="I79" i="26"/>
  <c r="AG79" i="26"/>
  <c r="M68" i="70"/>
  <c r="M40" i="70"/>
  <c r="L134" i="26"/>
  <c r="AJ134" i="26"/>
  <c r="AJ126" i="26"/>
  <c r="Z126" i="26"/>
  <c r="L126" i="26"/>
  <c r="F257" i="26"/>
  <c r="AJ52" i="26"/>
  <c r="L52" i="26"/>
  <c r="Z52" i="26"/>
  <c r="I245" i="26"/>
  <c r="AG245" i="26"/>
  <c r="I243" i="26"/>
  <c r="AG243" i="26"/>
  <c r="I56" i="26"/>
  <c r="AG56" i="26"/>
  <c r="I59" i="26"/>
  <c r="AG59" i="26"/>
  <c r="AJ17" i="26"/>
  <c r="Z17" i="26"/>
  <c r="L17" i="26"/>
  <c r="AJ16" i="26"/>
  <c r="L16" i="26"/>
  <c r="I52" i="26"/>
  <c r="AG52" i="26"/>
  <c r="AJ82" i="26"/>
  <c r="L82" i="26"/>
  <c r="M82" i="26" s="1"/>
  <c r="AJ87" i="26"/>
  <c r="L87" i="26"/>
  <c r="M87" i="26" s="1"/>
  <c r="AJ239" i="26"/>
  <c r="L239" i="26"/>
  <c r="L236" i="26"/>
  <c r="AJ236" i="26"/>
  <c r="AJ57" i="26"/>
  <c r="L57" i="26"/>
  <c r="AJ64" i="26"/>
  <c r="L64" i="26"/>
  <c r="I99" i="26"/>
  <c r="AG99" i="26"/>
  <c r="AG89" i="26"/>
  <c r="I89" i="26"/>
  <c r="I86" i="26"/>
  <c r="AG86" i="26"/>
  <c r="L132" i="26"/>
  <c r="AJ132" i="26"/>
  <c r="L136" i="26"/>
  <c r="AJ136" i="26"/>
  <c r="G234" i="26"/>
  <c r="AE234" i="26"/>
  <c r="G13" i="26"/>
  <c r="AE13" i="26"/>
  <c r="AK13" i="26" s="1"/>
  <c r="AE10" i="26"/>
  <c r="G10" i="26"/>
  <c r="L47" i="26"/>
  <c r="AJ47" i="26"/>
  <c r="Z47" i="26"/>
  <c r="AJ49" i="26"/>
  <c r="L49" i="26"/>
  <c r="I234" i="26"/>
  <c r="AG234" i="26"/>
  <c r="L52" i="70"/>
  <c r="L80" i="70"/>
  <c r="L9" i="26"/>
  <c r="AJ9" i="26"/>
  <c r="L12" i="26"/>
  <c r="AJ12" i="26"/>
  <c r="I46" i="26"/>
  <c r="AG46" i="26"/>
  <c r="AG51" i="26"/>
  <c r="I51" i="26"/>
  <c r="L78" i="26"/>
  <c r="AJ78" i="26"/>
  <c r="L244" i="26"/>
  <c r="M244" i="26" s="1"/>
  <c r="AJ244" i="26"/>
  <c r="L234" i="26"/>
  <c r="AJ234" i="26"/>
  <c r="L58" i="26"/>
  <c r="AJ58" i="26"/>
  <c r="Z58" i="26"/>
  <c r="AG94" i="26"/>
  <c r="I94" i="26"/>
  <c r="AG84" i="26"/>
  <c r="I84" i="26"/>
  <c r="AJ92" i="26"/>
  <c r="Z92" i="26"/>
  <c r="L92" i="26"/>
  <c r="AJ90" i="26"/>
  <c r="L90" i="26"/>
  <c r="AJ129" i="26"/>
  <c r="L129" i="26"/>
  <c r="G242" i="26"/>
  <c r="AE242" i="26"/>
  <c r="AE9" i="26"/>
  <c r="G9" i="26"/>
  <c r="AJ50" i="26"/>
  <c r="Z50" i="26"/>
  <c r="L50" i="26"/>
  <c r="AJ44" i="26"/>
  <c r="L44" i="26"/>
  <c r="AG244" i="26"/>
  <c r="I244" i="26"/>
  <c r="AG235" i="26"/>
  <c r="I235" i="26"/>
  <c r="AG65" i="26"/>
  <c r="I65" i="26"/>
  <c r="N39" i="70"/>
  <c r="AG45" i="26"/>
  <c r="I45" i="26"/>
  <c r="AG49" i="26"/>
  <c r="I49" i="26"/>
  <c r="M67" i="70"/>
  <c r="M39" i="70"/>
  <c r="M79" i="70"/>
  <c r="M51" i="70"/>
  <c r="AJ242" i="26"/>
  <c r="L242" i="26"/>
  <c r="I91" i="26"/>
  <c r="AG91" i="26"/>
  <c r="I93" i="26"/>
  <c r="AG93" i="26"/>
  <c r="I83" i="26"/>
  <c r="AG83" i="26"/>
  <c r="AG82" i="26"/>
  <c r="I82" i="26"/>
  <c r="AJ100" i="26"/>
  <c r="L100" i="26"/>
  <c r="L95" i="26"/>
  <c r="Z95" i="26"/>
  <c r="AJ95" i="26"/>
  <c r="AJ133" i="26"/>
  <c r="L133" i="26"/>
  <c r="AE235" i="26"/>
  <c r="AK235" i="26" s="1"/>
  <c r="G235" i="26"/>
  <c r="G7" i="26"/>
  <c r="M7" i="26" s="1"/>
  <c r="AE7" i="26"/>
  <c r="AK7" i="26" s="1"/>
  <c r="AE16" i="26"/>
  <c r="G16" i="26"/>
  <c r="AJ46" i="26"/>
  <c r="L46" i="26"/>
  <c r="M36" i="70"/>
  <c r="M64" i="70"/>
  <c r="AG241" i="26"/>
  <c r="I241" i="26"/>
  <c r="I54" i="26"/>
  <c r="AG54" i="26"/>
  <c r="I63" i="26"/>
  <c r="AG63" i="26"/>
  <c r="AJ10" i="26"/>
  <c r="Z10" i="26"/>
  <c r="L10" i="26"/>
  <c r="Z150" i="26"/>
  <c r="Z154" i="26"/>
  <c r="Z155" i="26"/>
  <c r="Z208" i="26"/>
  <c r="V206" i="26"/>
  <c r="W206" i="26" s="1"/>
  <c r="Z203" i="26"/>
  <c r="Z198" i="26"/>
  <c r="O49" i="70"/>
  <c r="O77" i="70"/>
  <c r="N63" i="70"/>
  <c r="O42" i="70"/>
  <c r="O70" i="70"/>
  <c r="O63" i="70"/>
  <c r="O35" i="70"/>
  <c r="O67" i="70"/>
  <c r="O39" i="70"/>
  <c r="J222" i="26"/>
  <c r="AL229" i="26"/>
  <c r="V229" i="26"/>
  <c r="W229" i="26" s="1"/>
  <c r="Z233" i="26"/>
  <c r="Z223" i="26"/>
  <c r="Z229" i="26"/>
  <c r="Z224" i="26"/>
  <c r="Z254" i="26"/>
  <c r="Z257" i="26"/>
  <c r="AL252" i="26"/>
  <c r="Z252" i="26"/>
  <c r="AL255" i="26"/>
  <c r="Z255" i="26"/>
  <c r="O69" i="70"/>
  <c r="O41" i="70"/>
  <c r="Z228" i="26"/>
  <c r="Z205" i="26"/>
  <c r="Z253" i="26"/>
  <c r="O44" i="70"/>
  <c r="O72" i="70"/>
  <c r="O80" i="70"/>
  <c r="O52" i="70"/>
  <c r="O45" i="70"/>
  <c r="O73" i="70"/>
  <c r="N65" i="70"/>
  <c r="N80" i="70"/>
  <c r="N52" i="70"/>
  <c r="O79" i="70"/>
  <c r="O51" i="70"/>
  <c r="AK15" i="26" l="1"/>
  <c r="AK98" i="26"/>
  <c r="AK90" i="26"/>
  <c r="AK51" i="26"/>
  <c r="AK45" i="26"/>
  <c r="AK95" i="26"/>
  <c r="AK78" i="26"/>
  <c r="AK132" i="26"/>
  <c r="M86" i="26"/>
  <c r="M164" i="26"/>
  <c r="AK169" i="26"/>
  <c r="M184" i="26"/>
  <c r="AK60" i="26"/>
  <c r="I6" i="26"/>
  <c r="J6" i="26" s="1"/>
  <c r="K6" i="26" s="1"/>
  <c r="AG6" i="26"/>
  <c r="AH6" i="26" s="1"/>
  <c r="AI6" i="26" s="1"/>
  <c r="V6" i="26"/>
  <c r="W6" i="26" s="1"/>
  <c r="AK180" i="26"/>
  <c r="M141" i="26"/>
  <c r="Y186" i="26"/>
  <c r="AK16" i="26"/>
  <c r="AK234" i="26"/>
  <c r="AG146" i="26"/>
  <c r="AK166" i="26"/>
  <c r="AK175" i="26"/>
  <c r="M75" i="26"/>
  <c r="I20" i="26"/>
  <c r="AK239" i="26"/>
  <c r="AK8" i="26"/>
  <c r="AK17" i="26"/>
  <c r="V20" i="26"/>
  <c r="W20" i="26" s="1"/>
  <c r="AK14" i="26"/>
  <c r="AK65" i="26"/>
  <c r="AK54" i="26"/>
  <c r="AK46" i="26"/>
  <c r="AK85" i="26"/>
  <c r="AK42" i="26"/>
  <c r="AK83" i="26"/>
  <c r="AK138" i="26"/>
  <c r="AL138" i="26" s="1"/>
  <c r="AK69" i="26"/>
  <c r="AK66" i="26"/>
  <c r="AK130" i="26"/>
  <c r="Y189" i="26"/>
  <c r="AK72" i="26"/>
  <c r="AK241" i="26"/>
  <c r="AK240" i="26"/>
  <c r="AK57" i="26"/>
  <c r="AL57" i="26" s="1"/>
  <c r="AK61" i="26"/>
  <c r="AK99" i="26"/>
  <c r="AK25" i="26"/>
  <c r="AK29" i="26"/>
  <c r="AK135" i="26"/>
  <c r="AK134" i="26"/>
  <c r="AK86" i="26"/>
  <c r="AL86" i="26" s="1"/>
  <c r="AK77" i="26"/>
  <c r="Y197" i="26"/>
  <c r="AK80" i="26"/>
  <c r="AK64" i="26"/>
  <c r="AK59" i="26"/>
  <c r="M68" i="26"/>
  <c r="AK55" i="26"/>
  <c r="AK63" i="26"/>
  <c r="AK176" i="26"/>
  <c r="AK47" i="26"/>
  <c r="AK100" i="26"/>
  <c r="AK96" i="26"/>
  <c r="AK133" i="26"/>
  <c r="AK172" i="26"/>
  <c r="AK70" i="26"/>
  <c r="AL70" i="26" s="1"/>
  <c r="AK67" i="26"/>
  <c r="AK167" i="26"/>
  <c r="AK149" i="26"/>
  <c r="AK147" i="26"/>
  <c r="AK139" i="26"/>
  <c r="AK142" i="26"/>
  <c r="AK128" i="26"/>
  <c r="AK238" i="26"/>
  <c r="M67" i="26"/>
  <c r="AK50" i="26"/>
  <c r="AK88" i="26"/>
  <c r="AK23" i="26"/>
  <c r="AK48" i="26"/>
  <c r="AK97" i="26"/>
  <c r="AL97" i="26" s="1"/>
  <c r="AK137" i="26"/>
  <c r="AK129" i="26"/>
  <c r="AK243" i="26"/>
  <c r="AK144" i="26"/>
  <c r="AK126" i="26"/>
  <c r="AK9" i="26"/>
  <c r="AK11" i="26"/>
  <c r="AK58" i="26"/>
  <c r="AL58" i="26" s="1"/>
  <c r="AK112" i="26"/>
  <c r="AK21" i="26"/>
  <c r="AK53" i="26"/>
  <c r="AK18" i="26"/>
  <c r="AK49" i="26"/>
  <c r="AK52" i="26"/>
  <c r="AK84" i="26"/>
  <c r="AK22" i="26"/>
  <c r="AL22" i="26" s="1"/>
  <c r="AK81" i="26"/>
  <c r="AK131" i="26"/>
  <c r="AK146" i="26"/>
  <c r="AK75" i="26"/>
  <c r="AK141" i="26"/>
  <c r="AL214" i="26"/>
  <c r="AK94" i="26"/>
  <c r="AK74" i="26"/>
  <c r="AL74" i="26" s="1"/>
  <c r="AK76" i="26"/>
  <c r="AK236" i="26"/>
  <c r="AK242" i="26"/>
  <c r="AK62" i="26"/>
  <c r="AK92" i="26"/>
  <c r="AL92" i="26" s="1"/>
  <c r="AK136" i="26"/>
  <c r="AK244" i="26"/>
  <c r="AK68" i="26"/>
  <c r="AK82" i="26"/>
  <c r="AK148" i="26"/>
  <c r="Z191" i="26"/>
  <c r="AL254" i="26"/>
  <c r="Y192" i="26"/>
  <c r="AK71" i="26"/>
  <c r="AK10" i="26"/>
  <c r="M132" i="26"/>
  <c r="AK237" i="26"/>
  <c r="AK56" i="26"/>
  <c r="AK188" i="26"/>
  <c r="AK44" i="26"/>
  <c r="AK93" i="26"/>
  <c r="AK26" i="26"/>
  <c r="AK91" i="26"/>
  <c r="AK143" i="26"/>
  <c r="AK140" i="26"/>
  <c r="AK87" i="26"/>
  <c r="AK245" i="26"/>
  <c r="AL245" i="26" s="1"/>
  <c r="AK79" i="26"/>
  <c r="AK168" i="26"/>
  <c r="AK164" i="26"/>
  <c r="AK170" i="26"/>
  <c r="AK173" i="26"/>
  <c r="AK162" i="26"/>
  <c r="M121" i="26"/>
  <c r="M178" i="26"/>
  <c r="N178" i="26" s="1"/>
  <c r="M185" i="26"/>
  <c r="M110" i="26"/>
  <c r="W232" i="26"/>
  <c r="M177" i="26"/>
  <c r="W245" i="26"/>
  <c r="M109" i="26"/>
  <c r="Z222" i="26"/>
  <c r="Z245" i="26"/>
  <c r="AG134" i="26"/>
  <c r="AL211" i="26"/>
  <c r="M238" i="26"/>
  <c r="AG71" i="26"/>
  <c r="M181" i="26"/>
  <c r="I70" i="26"/>
  <c r="M197" i="26"/>
  <c r="M13" i="26"/>
  <c r="M14" i="26"/>
  <c r="N14" i="26" s="1"/>
  <c r="M25" i="26"/>
  <c r="AG136" i="26"/>
  <c r="K222" i="26"/>
  <c r="M8" i="26"/>
  <c r="AG138" i="26"/>
  <c r="M9" i="26"/>
  <c r="N9" i="26" s="1"/>
  <c r="M240" i="26"/>
  <c r="N240" i="26" s="1"/>
  <c r="M56" i="26"/>
  <c r="M60" i="26"/>
  <c r="M176" i="26"/>
  <c r="N176" i="26" s="1"/>
  <c r="M47" i="26"/>
  <c r="M85" i="26"/>
  <c r="M91" i="26"/>
  <c r="M22" i="26"/>
  <c r="M79" i="26"/>
  <c r="N79" i="26" s="1"/>
  <c r="M72" i="26"/>
  <c r="N72" i="26" s="1"/>
  <c r="M166" i="26"/>
  <c r="M10" i="26"/>
  <c r="M16" i="26"/>
  <c r="M103" i="26"/>
  <c r="W222" i="26"/>
  <c r="M106" i="26"/>
  <c r="N106" i="26" s="1"/>
  <c r="M18" i="26"/>
  <c r="N18" i="26" s="1"/>
  <c r="M117" i="26"/>
  <c r="M70" i="26"/>
  <c r="I199" i="26"/>
  <c r="J199" i="26" s="1"/>
  <c r="K199" i="26" s="1"/>
  <c r="V29" i="26"/>
  <c r="W29" i="26" s="1"/>
  <c r="M239" i="26"/>
  <c r="M235" i="26"/>
  <c r="M12" i="26"/>
  <c r="N12" i="26" s="1"/>
  <c r="M15" i="26"/>
  <c r="N15" i="26" s="1"/>
  <c r="M57" i="26"/>
  <c r="M61" i="26"/>
  <c r="N61" i="26" s="1"/>
  <c r="M58" i="26"/>
  <c r="M98" i="26"/>
  <c r="M23" i="26"/>
  <c r="M168" i="26"/>
  <c r="N168" i="26" s="1"/>
  <c r="M173" i="26"/>
  <c r="M78" i="26"/>
  <c r="N78" i="26" s="1"/>
  <c r="M172" i="26"/>
  <c r="N172" i="26" s="1"/>
  <c r="M128" i="26"/>
  <c r="M130" i="26"/>
  <c r="N130" i="26" s="1"/>
  <c r="M71" i="26"/>
  <c r="N71" i="26" s="1"/>
  <c r="M142" i="26"/>
  <c r="M169" i="26"/>
  <c r="N169" i="26" s="1"/>
  <c r="N229" i="26"/>
  <c r="M210" i="26"/>
  <c r="N210" i="26" s="1"/>
  <c r="M65" i="26"/>
  <c r="N65" i="26" s="1"/>
  <c r="AG201" i="26"/>
  <c r="AH201" i="26" s="1"/>
  <c r="AI201" i="26" s="1"/>
  <c r="M21" i="26"/>
  <c r="M99" i="26"/>
  <c r="N99" i="26" s="1"/>
  <c r="M90" i="26"/>
  <c r="M93" i="26"/>
  <c r="M100" i="26"/>
  <c r="N100" i="26" s="1"/>
  <c r="M52" i="26"/>
  <c r="N52" i="26" s="1"/>
  <c r="M42" i="26"/>
  <c r="M119" i="26"/>
  <c r="N119" i="26" s="1"/>
  <c r="M137" i="26"/>
  <c r="M133" i="26"/>
  <c r="M131" i="26"/>
  <c r="N131" i="26" s="1"/>
  <c r="M74" i="26"/>
  <c r="N74" i="26" s="1"/>
  <c r="M171" i="26"/>
  <c r="M237" i="26"/>
  <c r="N237" i="26" s="1"/>
  <c r="M59" i="26"/>
  <c r="I201" i="26"/>
  <c r="M54" i="26"/>
  <c r="N54" i="26" s="1"/>
  <c r="M24" i="26"/>
  <c r="N24" i="26" s="1"/>
  <c r="M53" i="26"/>
  <c r="M19" i="26"/>
  <c r="N19" i="26" s="1"/>
  <c r="M45" i="26"/>
  <c r="M48" i="26"/>
  <c r="M95" i="26"/>
  <c r="N95" i="26" s="1"/>
  <c r="M135" i="26"/>
  <c r="N135" i="26" s="1"/>
  <c r="M136" i="26"/>
  <c r="N136" i="26" s="1"/>
  <c r="M134" i="26"/>
  <c r="N134" i="26" s="1"/>
  <c r="M146" i="26"/>
  <c r="N217" i="26"/>
  <c r="M144" i="26"/>
  <c r="N144" i="26" s="1"/>
  <c r="M163" i="26"/>
  <c r="N163" i="26" s="1"/>
  <c r="V201" i="26"/>
  <c r="W201" i="26" s="1"/>
  <c r="M186" i="26"/>
  <c r="N186" i="26" s="1"/>
  <c r="M64" i="26"/>
  <c r="M188" i="26"/>
  <c r="N188" i="26" s="1"/>
  <c r="N150" i="26"/>
  <c r="M62" i="26"/>
  <c r="N62" i="26" s="1"/>
  <c r="M107" i="26"/>
  <c r="M46" i="26"/>
  <c r="M26" i="26"/>
  <c r="M49" i="26"/>
  <c r="M84" i="26"/>
  <c r="M83" i="26"/>
  <c r="N83" i="26" s="1"/>
  <c r="M96" i="26"/>
  <c r="M125" i="26"/>
  <c r="N125" i="26" s="1"/>
  <c r="M120" i="26"/>
  <c r="M81" i="26"/>
  <c r="N81" i="26" s="1"/>
  <c r="M143" i="26"/>
  <c r="M140" i="26"/>
  <c r="N140" i="26" s="1"/>
  <c r="M76" i="26"/>
  <c r="M236" i="26"/>
  <c r="N236" i="26" s="1"/>
  <c r="M80" i="26"/>
  <c r="M242" i="26"/>
  <c r="N242" i="26" s="1"/>
  <c r="M234" i="26"/>
  <c r="N234" i="26" s="1"/>
  <c r="M11" i="26"/>
  <c r="N11" i="26" s="1"/>
  <c r="M17" i="26"/>
  <c r="M55" i="26"/>
  <c r="N55" i="26" s="1"/>
  <c r="M63" i="26"/>
  <c r="N63" i="26" s="1"/>
  <c r="M50" i="26"/>
  <c r="M44" i="26"/>
  <c r="M51" i="26"/>
  <c r="M88" i="26"/>
  <c r="M29" i="26"/>
  <c r="N29" i="26" s="1"/>
  <c r="M97" i="26"/>
  <c r="N97" i="26" s="1"/>
  <c r="M92" i="26"/>
  <c r="M94" i="26"/>
  <c r="N94" i="26" s="1"/>
  <c r="M129" i="26"/>
  <c r="N129" i="26" s="1"/>
  <c r="M126" i="26"/>
  <c r="M241" i="26"/>
  <c r="N241" i="26" s="1"/>
  <c r="M116" i="26"/>
  <c r="M213" i="26"/>
  <c r="N213" i="26" s="1"/>
  <c r="AH241" i="26"/>
  <c r="AI241" i="26" s="1"/>
  <c r="AG208" i="26"/>
  <c r="N228" i="26"/>
  <c r="N254" i="26"/>
  <c r="N214" i="26"/>
  <c r="AL210" i="26"/>
  <c r="I73" i="26"/>
  <c r="AJ186" i="26"/>
  <c r="AK186" i="26" s="1"/>
  <c r="AL186" i="26" s="1"/>
  <c r="Z184" i="26"/>
  <c r="Z186" i="26"/>
  <c r="V56" i="26"/>
  <c r="W56" i="26" s="1"/>
  <c r="V61" i="26"/>
  <c r="W61" i="26" s="1"/>
  <c r="V48" i="26"/>
  <c r="W48" i="26" s="1"/>
  <c r="V42" i="26"/>
  <c r="W42" i="26" s="1"/>
  <c r="AH82" i="26"/>
  <c r="AI82" i="26" s="1"/>
  <c r="AH19" i="26"/>
  <c r="AI19" i="26" s="1"/>
  <c r="V231" i="26"/>
  <c r="W231" i="26" s="1"/>
  <c r="AH202" i="26"/>
  <c r="AI202" i="26" s="1"/>
  <c r="AH121" i="26"/>
  <c r="AI121" i="26" s="1"/>
  <c r="V140" i="26"/>
  <c r="W140" i="26" s="1"/>
  <c r="V185" i="26"/>
  <c r="W185" i="26" s="1"/>
  <c r="V91" i="26"/>
  <c r="W91" i="26" s="1"/>
  <c r="V52" i="26"/>
  <c r="W52" i="26" s="1"/>
  <c r="V174" i="26"/>
  <c r="W174" i="26" s="1"/>
  <c r="V149" i="26"/>
  <c r="W149" i="26" s="1"/>
  <c r="V80" i="26"/>
  <c r="W80" i="26" s="1"/>
  <c r="V123" i="26"/>
  <c r="W123" i="26" s="1"/>
  <c r="V75" i="26"/>
  <c r="W75" i="26" s="1"/>
  <c r="V235" i="26"/>
  <c r="W235" i="26" s="1"/>
  <c r="V66" i="26"/>
  <c r="W66" i="26" s="1"/>
  <c r="V166" i="26"/>
  <c r="W166" i="26" s="1"/>
  <c r="V169" i="26"/>
  <c r="W169" i="26" s="1"/>
  <c r="J226" i="26"/>
  <c r="K226" i="26" s="1"/>
  <c r="V189" i="26"/>
  <c r="W189" i="26" s="1"/>
  <c r="AH117" i="26"/>
  <c r="AI117" i="26" s="1"/>
  <c r="V130" i="26"/>
  <c r="W130" i="26" s="1"/>
  <c r="V63" i="26"/>
  <c r="W63" i="26" s="1"/>
  <c r="V45" i="26"/>
  <c r="W45" i="26" s="1"/>
  <c r="V53" i="26"/>
  <c r="W53" i="26" s="1"/>
  <c r="V60" i="26"/>
  <c r="W60" i="26" s="1"/>
  <c r="V57" i="26"/>
  <c r="W57" i="26" s="1"/>
  <c r="V175" i="26"/>
  <c r="W175" i="26" s="1"/>
  <c r="AH83" i="26"/>
  <c r="AI83" i="26" s="1"/>
  <c r="V71" i="26"/>
  <c r="W71" i="26" s="1"/>
  <c r="V167" i="26"/>
  <c r="W167" i="26" s="1"/>
  <c r="V199" i="26"/>
  <c r="W199" i="26" s="1"/>
  <c r="AH227" i="26"/>
  <c r="AI227" i="26" s="1"/>
  <c r="V13" i="26"/>
  <c r="W13" i="26" s="1"/>
  <c r="V8" i="26"/>
  <c r="W8" i="26" s="1"/>
  <c r="AH228" i="26"/>
  <c r="AI228" i="26" s="1"/>
  <c r="V64" i="26"/>
  <c r="W64" i="26" s="1"/>
  <c r="V47" i="26"/>
  <c r="W47" i="26" s="1"/>
  <c r="AH240" i="26"/>
  <c r="AI240" i="26" s="1"/>
  <c r="V173" i="26"/>
  <c r="W173" i="26" s="1"/>
  <c r="V72" i="26"/>
  <c r="W72" i="26" s="1"/>
  <c r="AH223" i="26"/>
  <c r="AI223" i="26" s="1"/>
  <c r="AH179" i="26"/>
  <c r="AI179" i="26" s="1"/>
  <c r="V89" i="26"/>
  <c r="W89" i="26" s="1"/>
  <c r="V94" i="26"/>
  <c r="W94" i="26" s="1"/>
  <c r="V99" i="26"/>
  <c r="W99" i="26" s="1"/>
  <c r="V87" i="26"/>
  <c r="W87" i="26" s="1"/>
  <c r="V85" i="26"/>
  <c r="W85" i="26" s="1"/>
  <c r="V208" i="26"/>
  <c r="W208" i="26" s="1"/>
  <c r="V180" i="26"/>
  <c r="W180" i="26" s="1"/>
  <c r="AH125" i="26"/>
  <c r="AI125" i="26" s="1"/>
  <c r="V192" i="26"/>
  <c r="W192" i="26" s="1"/>
  <c r="V236" i="26"/>
  <c r="W236" i="26" s="1"/>
  <c r="V186" i="26"/>
  <c r="W186" i="26" s="1"/>
  <c r="V114" i="26"/>
  <c r="W114" i="26" s="1"/>
  <c r="AH182" i="26"/>
  <c r="AI182" i="26" s="1"/>
  <c r="V49" i="26"/>
  <c r="W49" i="26" s="1"/>
  <c r="V54" i="26"/>
  <c r="W54" i="26" s="1"/>
  <c r="V7" i="26"/>
  <c r="W7" i="26" s="1"/>
  <c r="V88" i="26"/>
  <c r="W88" i="26" s="1"/>
  <c r="V51" i="26"/>
  <c r="W51" i="26" s="1"/>
  <c r="V100" i="26"/>
  <c r="W100" i="26" s="1"/>
  <c r="V12" i="26"/>
  <c r="W12" i="26" s="1"/>
  <c r="V90" i="26"/>
  <c r="W90" i="26" s="1"/>
  <c r="V50" i="26"/>
  <c r="W50" i="26" s="1"/>
  <c r="V193" i="26"/>
  <c r="W193" i="26" s="1"/>
  <c r="V46" i="26"/>
  <c r="W46" i="26" s="1"/>
  <c r="V76" i="26"/>
  <c r="W76" i="26" s="1"/>
  <c r="V163" i="26"/>
  <c r="W163" i="26" s="1"/>
  <c r="V122" i="26"/>
  <c r="W122" i="26" s="1"/>
  <c r="V196" i="26"/>
  <c r="W196" i="26" s="1"/>
  <c r="AH224" i="26"/>
  <c r="AI224" i="26" s="1"/>
  <c r="J224" i="26"/>
  <c r="K224" i="26" s="1"/>
  <c r="AG75" i="26"/>
  <c r="AJ197" i="26"/>
  <c r="AK197" i="26" s="1"/>
  <c r="V223" i="26"/>
  <c r="W223" i="26" s="1"/>
  <c r="AH114" i="26"/>
  <c r="AI114" i="26" s="1"/>
  <c r="N211" i="26"/>
  <c r="N225" i="26"/>
  <c r="AH148" i="26"/>
  <c r="AI148" i="26" s="1"/>
  <c r="K232" i="26"/>
  <c r="AG133" i="26"/>
  <c r="AG132" i="26"/>
  <c r="V121" i="26"/>
  <c r="W121" i="26" s="1"/>
  <c r="J223" i="26"/>
  <c r="K223" i="26" s="1"/>
  <c r="N51" i="70"/>
  <c r="AL246" i="26"/>
  <c r="N222" i="26"/>
  <c r="AG140" i="26"/>
  <c r="J233" i="26"/>
  <c r="K233" i="26" s="1"/>
  <c r="Z221" i="26"/>
  <c r="AL221" i="26"/>
  <c r="Z212" i="26"/>
  <c r="AL220" i="26"/>
  <c r="Z220" i="26"/>
  <c r="AL216" i="26"/>
  <c r="J148" i="26"/>
  <c r="K148" i="26" s="1"/>
  <c r="N220" i="26"/>
  <c r="J206" i="26"/>
  <c r="K206" i="26" s="1"/>
  <c r="I145" i="26"/>
  <c r="J145" i="26" s="1"/>
  <c r="K145" i="26" s="1"/>
  <c r="V148" i="26"/>
  <c r="W148" i="26" s="1"/>
  <c r="J67" i="26"/>
  <c r="K67" i="26" s="1"/>
  <c r="N44" i="70"/>
  <c r="N216" i="26"/>
  <c r="AL251" i="26"/>
  <c r="AL161" i="26"/>
  <c r="AG130" i="26"/>
  <c r="AG129" i="26"/>
  <c r="Z211" i="26"/>
  <c r="AG147" i="26"/>
  <c r="I128" i="26"/>
  <c r="V117" i="26"/>
  <c r="W117" i="26" s="1"/>
  <c r="AH226" i="26"/>
  <c r="AI226" i="26" s="1"/>
  <c r="V226" i="26"/>
  <c r="W226" i="26" s="1"/>
  <c r="V129" i="26"/>
  <c r="W129" i="26" s="1"/>
  <c r="V183" i="26"/>
  <c r="W183" i="26" s="1"/>
  <c r="N256" i="26"/>
  <c r="V124" i="26"/>
  <c r="W124" i="26" s="1"/>
  <c r="AH185" i="26"/>
  <c r="AI185" i="26" s="1"/>
  <c r="V19" i="26"/>
  <c r="W19" i="26" s="1"/>
  <c r="AG144" i="26"/>
  <c r="J185" i="26"/>
  <c r="K185" i="26" s="1"/>
  <c r="N250" i="26"/>
  <c r="N70" i="70"/>
  <c r="AL154" i="26"/>
  <c r="V202" i="26"/>
  <c r="W202" i="26" s="1"/>
  <c r="I74" i="26"/>
  <c r="V228" i="26"/>
  <c r="W228" i="26" s="1"/>
  <c r="N66" i="70"/>
  <c r="AL169" i="26"/>
  <c r="Z256" i="26"/>
  <c r="L66" i="70"/>
  <c r="I147" i="26"/>
  <c r="AH196" i="26"/>
  <c r="AI196" i="26" s="1"/>
  <c r="AG198" i="26"/>
  <c r="V224" i="26"/>
  <c r="W224" i="26" s="1"/>
  <c r="Z163" i="26"/>
  <c r="I198" i="26"/>
  <c r="J198" i="26" s="1"/>
  <c r="K198" i="26" s="1"/>
  <c r="AH189" i="26"/>
  <c r="AI189" i="26" s="1"/>
  <c r="V142" i="26"/>
  <c r="W142" i="26" s="1"/>
  <c r="O81" i="70"/>
  <c r="AL156" i="26"/>
  <c r="V205" i="26"/>
  <c r="W205" i="26" s="1"/>
  <c r="N252" i="26"/>
  <c r="AG142" i="26"/>
  <c r="AL188" i="26"/>
  <c r="V107" i="26"/>
  <c r="W107" i="26" s="1"/>
  <c r="AL212" i="26"/>
  <c r="L189" i="26"/>
  <c r="M189" i="26" s="1"/>
  <c r="J225" i="26"/>
  <c r="K225" i="26" s="1"/>
  <c r="AL121" i="26"/>
  <c r="AH71" i="26"/>
  <c r="AI71" i="26" s="1"/>
  <c r="Z121" i="26"/>
  <c r="AL218" i="26"/>
  <c r="AL256" i="26"/>
  <c r="N246" i="26"/>
  <c r="N227" i="26"/>
  <c r="V83" i="26"/>
  <c r="W83" i="26" s="1"/>
  <c r="L44" i="70"/>
  <c r="Z189" i="26"/>
  <c r="N208" i="26"/>
  <c r="AL68" i="26"/>
  <c r="V102" i="26"/>
  <c r="W102" i="26" s="1"/>
  <c r="L72" i="70"/>
  <c r="K230" i="26"/>
  <c r="J114" i="26"/>
  <c r="K114" i="26" s="1"/>
  <c r="N249" i="26"/>
  <c r="AG141" i="26"/>
  <c r="I141" i="26"/>
  <c r="J141" i="26" s="1"/>
  <c r="K141" i="26" s="1"/>
  <c r="AG139" i="26"/>
  <c r="I139" i="26"/>
  <c r="V244" i="26"/>
  <c r="W244" i="26" s="1"/>
  <c r="J229" i="26"/>
  <c r="K229" i="26" s="1"/>
  <c r="J227" i="26"/>
  <c r="K227" i="26" s="1"/>
  <c r="V227" i="26"/>
  <c r="W227" i="26" s="1"/>
  <c r="AH235" i="26"/>
  <c r="AI235" i="26" s="1"/>
  <c r="V135" i="26"/>
  <c r="W135" i="26" s="1"/>
  <c r="V209" i="26"/>
  <c r="W209" i="26" s="1"/>
  <c r="I205" i="26"/>
  <c r="J179" i="26"/>
  <c r="K179" i="26" s="1"/>
  <c r="AG38" i="26"/>
  <c r="I38" i="26"/>
  <c r="I209" i="26"/>
  <c r="J209" i="26" s="1"/>
  <c r="K209" i="26" s="1"/>
  <c r="V179" i="26"/>
  <c r="W179" i="26" s="1"/>
  <c r="I30" i="26"/>
  <c r="AG30" i="26"/>
  <c r="V168" i="26"/>
  <c r="W168" i="26" s="1"/>
  <c r="AG209" i="26"/>
  <c r="AG199" i="26"/>
  <c r="AH199" i="26" s="1"/>
  <c r="AI199" i="26" s="1"/>
  <c r="J166" i="26"/>
  <c r="K166" i="26" s="1"/>
  <c r="V106" i="26"/>
  <c r="W106" i="26" s="1"/>
  <c r="J121" i="26"/>
  <c r="K121" i="26" s="1"/>
  <c r="I11" i="26"/>
  <c r="J11" i="26" s="1"/>
  <c r="K11" i="26" s="1"/>
  <c r="AG11" i="26"/>
  <c r="AH11" i="26" s="1"/>
  <c r="AI11" i="26" s="1"/>
  <c r="N221" i="26"/>
  <c r="V23" i="26"/>
  <c r="W23" i="26" s="1"/>
  <c r="V18" i="26"/>
  <c r="W18" i="26" s="1"/>
  <c r="V207" i="26"/>
  <c r="W207" i="26" s="1"/>
  <c r="AH206" i="26"/>
  <c r="AI206" i="26" s="1"/>
  <c r="Z175" i="26"/>
  <c r="V68" i="26"/>
  <c r="W68" i="26" s="1"/>
  <c r="AG207" i="26"/>
  <c r="AH207" i="26" s="1"/>
  <c r="AI207" i="26" s="1"/>
  <c r="I202" i="26"/>
  <c r="N111" i="26"/>
  <c r="J72" i="26"/>
  <c r="K72" i="26" s="1"/>
  <c r="I207" i="26"/>
  <c r="J207" i="26" s="1"/>
  <c r="K207" i="26" s="1"/>
  <c r="N257" i="26"/>
  <c r="AL175" i="26"/>
  <c r="AH72" i="26"/>
  <c r="AI72" i="26" s="1"/>
  <c r="J169" i="26"/>
  <c r="K169" i="26" s="1"/>
  <c r="AL253" i="26"/>
  <c r="AL119" i="26"/>
  <c r="AH169" i="26"/>
  <c r="AI169" i="26" s="1"/>
  <c r="J21" i="26"/>
  <c r="K21" i="26" s="1"/>
  <c r="Z194" i="26"/>
  <c r="AG34" i="26"/>
  <c r="I34" i="26"/>
  <c r="I10" i="26"/>
  <c r="AG10" i="26"/>
  <c r="J231" i="26"/>
  <c r="K231" i="26" s="1"/>
  <c r="AL228" i="26"/>
  <c r="AH186" i="26"/>
  <c r="AI186" i="26" s="1"/>
  <c r="I127" i="26"/>
  <c r="AG127" i="26"/>
  <c r="AG39" i="26"/>
  <c r="I39" i="26"/>
  <c r="I37" i="26"/>
  <c r="AG37" i="26"/>
  <c r="L33" i="70"/>
  <c r="L61" i="70"/>
  <c r="Z187" i="26"/>
  <c r="AH222" i="26"/>
  <c r="AI222" i="26" s="1"/>
  <c r="I203" i="26"/>
  <c r="L49" i="70"/>
  <c r="J186" i="26"/>
  <c r="K186" i="26" s="1"/>
  <c r="I137" i="26"/>
  <c r="AG137" i="26"/>
  <c r="I33" i="26"/>
  <c r="AG33" i="26"/>
  <c r="AG24" i="26"/>
  <c r="I24" i="26"/>
  <c r="AG13" i="26"/>
  <c r="I13" i="26"/>
  <c r="AG8" i="26"/>
  <c r="I8" i="26"/>
  <c r="I40" i="26"/>
  <c r="AG40" i="26"/>
  <c r="AG17" i="26"/>
  <c r="I17" i="26"/>
  <c r="AH231" i="26"/>
  <c r="AI231" i="26" s="1"/>
  <c r="L77" i="70"/>
  <c r="N76" i="70"/>
  <c r="O78" i="70"/>
  <c r="I41" i="26"/>
  <c r="AG41" i="26"/>
  <c r="AG29" i="26"/>
  <c r="I29" i="26"/>
  <c r="J29" i="26" s="1"/>
  <c r="K29" i="26" s="1"/>
  <c r="AG131" i="26"/>
  <c r="I131" i="26"/>
  <c r="I27" i="26"/>
  <c r="AG27" i="26"/>
  <c r="O37" i="70"/>
  <c r="N49" i="70"/>
  <c r="J82" i="26"/>
  <c r="K82" i="26" s="1"/>
  <c r="AG31" i="26"/>
  <c r="I31" i="26"/>
  <c r="I32" i="26"/>
  <c r="AG32" i="26"/>
  <c r="I16" i="26"/>
  <c r="AG16" i="26"/>
  <c r="I18" i="26"/>
  <c r="AG18" i="26"/>
  <c r="AG15" i="26"/>
  <c r="I15" i="26"/>
  <c r="J168" i="26"/>
  <c r="K168" i="26" s="1"/>
  <c r="AL71" i="26"/>
  <c r="N218" i="26"/>
  <c r="I135" i="26"/>
  <c r="J135" i="26" s="1"/>
  <c r="K135" i="26" s="1"/>
  <c r="AG135" i="26"/>
  <c r="I35" i="26"/>
  <c r="AG35" i="26"/>
  <c r="I36" i="26"/>
  <c r="AG36" i="26"/>
  <c r="AG12" i="26"/>
  <c r="I12" i="26"/>
  <c r="J12" i="26" s="1"/>
  <c r="K12" i="26" s="1"/>
  <c r="I22" i="26"/>
  <c r="AG22" i="26"/>
  <c r="I23" i="26"/>
  <c r="J23" i="26" s="1"/>
  <c r="K23" i="26" s="1"/>
  <c r="AG23" i="26"/>
  <c r="I9" i="26"/>
  <c r="AG9" i="26"/>
  <c r="AH232" i="26"/>
  <c r="AI232" i="26" s="1"/>
  <c r="V110" i="26"/>
  <c r="W110" i="26" s="1"/>
  <c r="V108" i="26"/>
  <c r="W108" i="26" s="1"/>
  <c r="AJ194" i="26"/>
  <c r="AK194" i="26" s="1"/>
  <c r="L194" i="26"/>
  <c r="AJ191" i="26"/>
  <c r="AK191" i="26" s="1"/>
  <c r="L191" i="26"/>
  <c r="M191" i="26" s="1"/>
  <c r="N191" i="26" s="1"/>
  <c r="L69" i="70"/>
  <c r="L41" i="70"/>
  <c r="I103" i="26"/>
  <c r="AG103" i="26"/>
  <c r="AG220" i="26"/>
  <c r="I220" i="26"/>
  <c r="AG212" i="26"/>
  <c r="I212" i="26"/>
  <c r="AG159" i="26"/>
  <c r="I159" i="26"/>
  <c r="I153" i="26"/>
  <c r="AG153" i="26"/>
  <c r="I154" i="26"/>
  <c r="AG154" i="26"/>
  <c r="I253" i="26"/>
  <c r="AG253" i="26"/>
  <c r="AG251" i="26"/>
  <c r="I251" i="26"/>
  <c r="I111" i="26"/>
  <c r="AG111" i="26"/>
  <c r="AG108" i="26"/>
  <c r="I108" i="26"/>
  <c r="I112" i="26"/>
  <c r="AG112" i="26"/>
  <c r="I219" i="26"/>
  <c r="AG219" i="26"/>
  <c r="I211" i="26"/>
  <c r="AG211" i="26"/>
  <c r="I214" i="26"/>
  <c r="AG214" i="26"/>
  <c r="L73" i="70"/>
  <c r="L45" i="70"/>
  <c r="I160" i="26"/>
  <c r="AG160" i="26"/>
  <c r="I150" i="26"/>
  <c r="AG150" i="26"/>
  <c r="I248" i="26"/>
  <c r="AG248" i="26"/>
  <c r="AG257" i="26"/>
  <c r="I257" i="26"/>
  <c r="L53" i="70"/>
  <c r="L81" i="70"/>
  <c r="I104" i="26"/>
  <c r="AG104" i="26"/>
  <c r="I109" i="26"/>
  <c r="AG109" i="26"/>
  <c r="I213" i="26"/>
  <c r="AG213" i="26"/>
  <c r="AG221" i="26"/>
  <c r="I221" i="26"/>
  <c r="AG156" i="26"/>
  <c r="I156" i="26"/>
  <c r="AG151" i="26"/>
  <c r="I151" i="26"/>
  <c r="AG256" i="26"/>
  <c r="I256" i="26"/>
  <c r="I254" i="26"/>
  <c r="AG254" i="26"/>
  <c r="AG252" i="26"/>
  <c r="I252" i="26"/>
  <c r="Z249" i="26"/>
  <c r="J228" i="26"/>
  <c r="K228" i="26" s="1"/>
  <c r="AJ192" i="26"/>
  <c r="AK192" i="26" s="1"/>
  <c r="AG113" i="26"/>
  <c r="I113" i="26"/>
  <c r="I110" i="26"/>
  <c r="AG110" i="26"/>
  <c r="AG217" i="26"/>
  <c r="I217" i="26"/>
  <c r="I216" i="26"/>
  <c r="AG216" i="26"/>
  <c r="I161" i="26"/>
  <c r="AG161" i="26"/>
  <c r="AG249" i="26"/>
  <c r="I249" i="26"/>
  <c r="AG247" i="26"/>
  <c r="I247" i="26"/>
  <c r="J68" i="26"/>
  <c r="K68" i="26" s="1"/>
  <c r="I106" i="26"/>
  <c r="AG106" i="26"/>
  <c r="I105" i="26"/>
  <c r="AG105" i="26"/>
  <c r="AG218" i="26"/>
  <c r="I218" i="26"/>
  <c r="L78" i="70"/>
  <c r="L50" i="70"/>
  <c r="AJ190" i="26"/>
  <c r="AK190" i="26" s="1"/>
  <c r="L190" i="26"/>
  <c r="M190" i="26" s="1"/>
  <c r="I157" i="26"/>
  <c r="AG157" i="26"/>
  <c r="AG155" i="26"/>
  <c r="I155" i="26"/>
  <c r="AJ193" i="26"/>
  <c r="AK193" i="26" s="1"/>
  <c r="L193" i="26"/>
  <c r="M193" i="26" s="1"/>
  <c r="I246" i="26"/>
  <c r="AG246" i="26"/>
  <c r="V112" i="26"/>
  <c r="W112" i="26" s="1"/>
  <c r="M76" i="70"/>
  <c r="M48" i="70"/>
  <c r="AG107" i="26"/>
  <c r="I107" i="26"/>
  <c r="J107" i="26" s="1"/>
  <c r="K107" i="26" s="1"/>
  <c r="AG102" i="26"/>
  <c r="I102" i="26"/>
  <c r="J102" i="26" s="1"/>
  <c r="K102" i="26" s="1"/>
  <c r="AG215" i="26"/>
  <c r="I215" i="26"/>
  <c r="AG210" i="26"/>
  <c r="I210" i="26"/>
  <c r="I158" i="26"/>
  <c r="AG158" i="26"/>
  <c r="AG152" i="26"/>
  <c r="I152" i="26"/>
  <c r="L187" i="26"/>
  <c r="AJ187" i="26"/>
  <c r="AK187" i="26" s="1"/>
  <c r="AG255" i="26"/>
  <c r="I255" i="26"/>
  <c r="AG250" i="26"/>
  <c r="I250" i="26"/>
  <c r="N66" i="26"/>
  <c r="AL168" i="26"/>
  <c r="AL76" i="26"/>
  <c r="AH68" i="26"/>
  <c r="AI68" i="26" s="1"/>
  <c r="N76" i="26"/>
  <c r="J66" i="26"/>
  <c r="K66" i="26" s="1"/>
  <c r="AL166" i="26"/>
  <c r="N247" i="26"/>
  <c r="AL247" i="26"/>
  <c r="AH66" i="26"/>
  <c r="AI66" i="26" s="1"/>
  <c r="N166" i="26"/>
  <c r="AL225" i="26"/>
  <c r="Z225" i="26"/>
  <c r="AL227" i="26"/>
  <c r="N253" i="26"/>
  <c r="J122" i="26"/>
  <c r="K122" i="26" s="1"/>
  <c r="AH86" i="26"/>
  <c r="AI86" i="26" s="1"/>
  <c r="AL158" i="26"/>
  <c r="AH236" i="26"/>
  <c r="AI236" i="26" s="1"/>
  <c r="J167" i="26"/>
  <c r="K167" i="26" s="1"/>
  <c r="AH76" i="26"/>
  <c r="AI76" i="26" s="1"/>
  <c r="N109" i="26"/>
  <c r="J75" i="26"/>
  <c r="K75" i="26" s="1"/>
  <c r="AL109" i="26"/>
  <c r="AH167" i="26"/>
  <c r="AI167" i="26" s="1"/>
  <c r="Z236" i="26"/>
  <c r="J76" i="26"/>
  <c r="K76" i="26" s="1"/>
  <c r="J83" i="26"/>
  <c r="K83" i="26" s="1"/>
  <c r="AL241" i="26"/>
  <c r="AH74" i="26"/>
  <c r="AI74" i="26" s="1"/>
  <c r="Z26" i="26"/>
  <c r="V141" i="26"/>
  <c r="W141" i="26" s="1"/>
  <c r="J178" i="26"/>
  <c r="K178" i="26" s="1"/>
  <c r="V67" i="26"/>
  <c r="W67" i="26" s="1"/>
  <c r="V86" i="26"/>
  <c r="W86" i="26" s="1"/>
  <c r="N248" i="26"/>
  <c r="N116" i="26"/>
  <c r="N154" i="26"/>
  <c r="AL224" i="26"/>
  <c r="AH244" i="26"/>
  <c r="AI244" i="26" s="1"/>
  <c r="N123" i="26"/>
  <c r="N224" i="26"/>
  <c r="N160" i="26"/>
  <c r="Z116" i="26"/>
  <c r="AH67" i="26"/>
  <c r="AI67" i="26" s="1"/>
  <c r="AH70" i="26"/>
  <c r="AI70" i="26" s="1"/>
  <c r="AL199" i="26"/>
  <c r="AL116" i="26"/>
  <c r="N113" i="26"/>
  <c r="AL19" i="26"/>
  <c r="AL208" i="26"/>
  <c r="Z248" i="26"/>
  <c r="J236" i="26"/>
  <c r="K236" i="26" s="1"/>
  <c r="N196" i="26"/>
  <c r="V82" i="26"/>
  <c r="W82" i="26" s="1"/>
  <c r="AL182" i="26"/>
  <c r="AL28" i="26"/>
  <c r="AH21" i="26"/>
  <c r="AI21" i="26" s="1"/>
  <c r="AL223" i="26"/>
  <c r="AL196" i="26"/>
  <c r="AL248" i="26"/>
  <c r="N223" i="26"/>
  <c r="AL206" i="26"/>
  <c r="AH46" i="26"/>
  <c r="AI46" i="26" s="1"/>
  <c r="N28" i="26"/>
  <c r="J244" i="26"/>
  <c r="K244" i="26" s="1"/>
  <c r="J70" i="26"/>
  <c r="K70" i="26" s="1"/>
  <c r="N233" i="26"/>
  <c r="AL231" i="26"/>
  <c r="J71" i="26"/>
  <c r="K71" i="26" s="1"/>
  <c r="V70" i="26"/>
  <c r="W70" i="26" s="1"/>
  <c r="AL233" i="26"/>
  <c r="N244" i="26"/>
  <c r="AL198" i="26"/>
  <c r="AH163" i="26"/>
  <c r="AI163" i="26" s="1"/>
  <c r="Z122" i="26"/>
  <c r="N121" i="26"/>
  <c r="AL219" i="26"/>
  <c r="J245" i="26"/>
  <c r="K245" i="26" s="1"/>
  <c r="N198" i="26"/>
  <c r="N156" i="26"/>
  <c r="AI225" i="26"/>
  <c r="AL122" i="26"/>
  <c r="AL217" i="26"/>
  <c r="N219" i="26"/>
  <c r="N209" i="26"/>
  <c r="N68" i="26"/>
  <c r="N255" i="26"/>
  <c r="N205" i="26"/>
  <c r="V194" i="26"/>
  <c r="W194" i="26" s="1"/>
  <c r="N173" i="26"/>
  <c r="O61" i="70"/>
  <c r="J130" i="26"/>
  <c r="K130" i="26" s="1"/>
  <c r="N182" i="26"/>
  <c r="Z185" i="26"/>
  <c r="N185" i="26"/>
  <c r="AH194" i="26"/>
  <c r="AI194" i="26" s="1"/>
  <c r="AH175" i="26"/>
  <c r="AI175" i="26" s="1"/>
  <c r="AL173" i="26"/>
  <c r="N155" i="26"/>
  <c r="J175" i="26"/>
  <c r="K175" i="26" s="1"/>
  <c r="AL203" i="26"/>
  <c r="N157" i="26"/>
  <c r="AL185" i="26"/>
  <c r="AL230" i="26"/>
  <c r="Z230" i="26"/>
  <c r="N230" i="26"/>
  <c r="AL236" i="26"/>
  <c r="V144" i="26"/>
  <c r="W144" i="26" s="1"/>
  <c r="J144" i="26"/>
  <c r="K144" i="26" s="1"/>
  <c r="J28" i="26"/>
  <c r="K28" i="26" s="1"/>
  <c r="N102" i="26"/>
  <c r="AL244" i="26"/>
  <c r="V28" i="26"/>
  <c r="W28" i="26" s="1"/>
  <c r="V176" i="26"/>
  <c r="W176" i="26" s="1"/>
  <c r="AL209" i="26"/>
  <c r="Z244" i="26"/>
  <c r="J19" i="26"/>
  <c r="K19" i="26" s="1"/>
  <c r="V26" i="26"/>
  <c r="W26" i="26" s="1"/>
  <c r="AH26" i="26"/>
  <c r="AI26" i="26" s="1"/>
  <c r="J26" i="26"/>
  <c r="K26" i="26" s="1"/>
  <c r="AH28" i="26"/>
  <c r="AI28" i="26" s="1"/>
  <c r="N122" i="26"/>
  <c r="AH132" i="26"/>
  <c r="AI132" i="26" s="1"/>
  <c r="AH183" i="26"/>
  <c r="AI183" i="26" s="1"/>
  <c r="O47" i="70"/>
  <c r="AH191" i="26"/>
  <c r="AI191" i="26" s="1"/>
  <c r="V78" i="26"/>
  <c r="W78" i="26" s="1"/>
  <c r="N61" i="70"/>
  <c r="Z18" i="26"/>
  <c r="N108" i="26"/>
  <c r="AL108" i="26"/>
  <c r="AL113" i="26"/>
  <c r="AL102" i="26"/>
  <c r="AL112" i="26"/>
  <c r="Z112" i="26"/>
  <c r="N112" i="26"/>
  <c r="Z102" i="26"/>
  <c r="AL123" i="26"/>
  <c r="N117" i="26"/>
  <c r="AL114" i="26"/>
  <c r="AL117" i="26"/>
  <c r="AH123" i="26"/>
  <c r="AI123" i="26" s="1"/>
  <c r="J124" i="26"/>
  <c r="K124" i="26" s="1"/>
  <c r="N114" i="26"/>
  <c r="AL115" i="26"/>
  <c r="Z115" i="26"/>
  <c r="N115" i="26"/>
  <c r="N120" i="26"/>
  <c r="AH116" i="26"/>
  <c r="AI116" i="26" s="1"/>
  <c r="V116" i="26"/>
  <c r="W116" i="26" s="1"/>
  <c r="J116" i="26"/>
  <c r="K116" i="26" s="1"/>
  <c r="J119" i="26"/>
  <c r="K119" i="26" s="1"/>
  <c r="Z120" i="26"/>
  <c r="J120" i="26"/>
  <c r="K120" i="26" s="1"/>
  <c r="J123" i="26"/>
  <c r="K123" i="26" s="1"/>
  <c r="AH119" i="26"/>
  <c r="AI119" i="26" s="1"/>
  <c r="AH120" i="26"/>
  <c r="AI120" i="26" s="1"/>
  <c r="V126" i="26"/>
  <c r="W126" i="26" s="1"/>
  <c r="AH126" i="26"/>
  <c r="AI126" i="26" s="1"/>
  <c r="J126" i="26"/>
  <c r="K126" i="26" s="1"/>
  <c r="V131" i="26"/>
  <c r="W131" i="26" s="1"/>
  <c r="AH136" i="26"/>
  <c r="AI136" i="26" s="1"/>
  <c r="V136" i="26"/>
  <c r="W136" i="26" s="1"/>
  <c r="J136" i="26"/>
  <c r="K136" i="26" s="1"/>
  <c r="V134" i="26"/>
  <c r="W134" i="26" s="1"/>
  <c r="J134" i="26"/>
  <c r="K134" i="26" s="1"/>
  <c r="AH134" i="26"/>
  <c r="AI134" i="26" s="1"/>
  <c r="N167" i="26"/>
  <c r="AL167" i="26"/>
  <c r="J176" i="26"/>
  <c r="K176" i="26" s="1"/>
  <c r="N175" i="26"/>
  <c r="J192" i="26"/>
  <c r="K192" i="26" s="1"/>
  <c r="V191" i="26"/>
  <c r="W191" i="26" s="1"/>
  <c r="J196" i="26"/>
  <c r="K196" i="26" s="1"/>
  <c r="AL237" i="26"/>
  <c r="V240" i="26"/>
  <c r="W240" i="26" s="1"/>
  <c r="AH192" i="26"/>
  <c r="AI192" i="26" s="1"/>
  <c r="AI230" i="26"/>
  <c r="Z176" i="26"/>
  <c r="J173" i="26"/>
  <c r="K173" i="26" s="1"/>
  <c r="AH168" i="26"/>
  <c r="AI168" i="26" s="1"/>
  <c r="J78" i="26"/>
  <c r="K78" i="26" s="1"/>
  <c r="J182" i="26"/>
  <c r="K182" i="26" s="1"/>
  <c r="N124" i="26"/>
  <c r="AH173" i="26"/>
  <c r="AI173" i="26" s="1"/>
  <c r="J133" i="26"/>
  <c r="K133" i="26" s="1"/>
  <c r="N199" i="26"/>
  <c r="N161" i="26"/>
  <c r="AL155" i="26"/>
  <c r="J80" i="26"/>
  <c r="K80" i="26" s="1"/>
  <c r="AL204" i="26"/>
  <c r="Z124" i="26"/>
  <c r="AL250" i="26"/>
  <c r="N203" i="26"/>
  <c r="AH80" i="26"/>
  <c r="AI80" i="26" s="1"/>
  <c r="AH78" i="26"/>
  <c r="AI78" i="26" s="1"/>
  <c r="AL18" i="26"/>
  <c r="AL118" i="26"/>
  <c r="N118" i="26"/>
  <c r="AL257" i="26"/>
  <c r="J163" i="26"/>
  <c r="K163" i="26" s="1"/>
  <c r="AL157" i="26"/>
  <c r="J117" i="26"/>
  <c r="K117" i="26" s="1"/>
  <c r="AL111" i="26"/>
  <c r="AL160" i="26"/>
  <c r="J189" i="26"/>
  <c r="K189" i="26" s="1"/>
  <c r="AL120" i="26"/>
  <c r="AH124" i="26"/>
  <c r="AI124" i="26" s="1"/>
  <c r="AH20" i="26"/>
  <c r="AI20" i="26" s="1"/>
  <c r="AH118" i="26"/>
  <c r="AI118" i="26" s="1"/>
  <c r="J118" i="26"/>
  <c r="K118" i="26" s="1"/>
  <c r="V118" i="26"/>
  <c r="W118" i="26" s="1"/>
  <c r="J194" i="26"/>
  <c r="K194" i="26" s="1"/>
  <c r="AH122" i="26"/>
  <c r="AI122" i="26" s="1"/>
  <c r="V115" i="26"/>
  <c r="W115" i="26" s="1"/>
  <c r="AH115" i="26"/>
  <c r="AI115" i="26" s="1"/>
  <c r="J115" i="26"/>
  <c r="K115" i="26" s="1"/>
  <c r="V125" i="26"/>
  <c r="W125" i="26" s="1"/>
  <c r="J125" i="26"/>
  <c r="K125" i="26" s="1"/>
  <c r="AL124" i="26"/>
  <c r="N26" i="26"/>
  <c r="J191" i="26"/>
  <c r="K191" i="26" s="1"/>
  <c r="AL125" i="26"/>
  <c r="J240" i="26"/>
  <c r="K240" i="26" s="1"/>
  <c r="AL184" i="26"/>
  <c r="N27" i="26"/>
  <c r="AH178" i="26"/>
  <c r="AI178" i="26" s="1"/>
  <c r="Z237" i="26"/>
  <c r="V25" i="26"/>
  <c r="W25" i="26" s="1"/>
  <c r="J25" i="26"/>
  <c r="K25" i="26" s="1"/>
  <c r="AH25" i="26"/>
  <c r="AI25" i="26" s="1"/>
  <c r="J20" i="26"/>
  <c r="K20" i="26" s="1"/>
  <c r="V22" i="26"/>
  <c r="W22" i="26" s="1"/>
  <c r="AL27" i="26"/>
  <c r="N20" i="26"/>
  <c r="AL20" i="26"/>
  <c r="Z20" i="26"/>
  <c r="N22" i="26"/>
  <c r="Z22" i="26"/>
  <c r="N107" i="26"/>
  <c r="AL107" i="26"/>
  <c r="Z107" i="26"/>
  <c r="V111" i="26"/>
  <c r="W111" i="26" s="1"/>
  <c r="Z104" i="26"/>
  <c r="AL104" i="26"/>
  <c r="N104" i="26"/>
  <c r="Z23" i="26"/>
  <c r="N23" i="26"/>
  <c r="AL23" i="26"/>
  <c r="O34" i="70"/>
  <c r="O62" i="70"/>
  <c r="Z24" i="26"/>
  <c r="AL24" i="26"/>
  <c r="N21" i="26"/>
  <c r="AL21" i="26"/>
  <c r="Z21" i="26"/>
  <c r="AL26" i="26"/>
  <c r="AL103" i="26"/>
  <c r="N103" i="26"/>
  <c r="Z103" i="26"/>
  <c r="V105" i="26"/>
  <c r="W105" i="26" s="1"/>
  <c r="Z105" i="26"/>
  <c r="N105" i="26"/>
  <c r="AL105" i="26"/>
  <c r="Z25" i="26"/>
  <c r="N25" i="26"/>
  <c r="AL25" i="26"/>
  <c r="J77" i="26"/>
  <c r="K77" i="26" s="1"/>
  <c r="V77" i="26"/>
  <c r="W77" i="26" s="1"/>
  <c r="AH77" i="26"/>
  <c r="AI77" i="26" s="1"/>
  <c r="N110" i="26"/>
  <c r="AL110" i="26"/>
  <c r="V103" i="26"/>
  <c r="W103" i="26" s="1"/>
  <c r="Z106" i="26"/>
  <c r="AL106" i="26"/>
  <c r="Z29" i="26"/>
  <c r="AL29" i="26"/>
  <c r="AL240" i="26"/>
  <c r="N204" i="26"/>
  <c r="N235" i="26"/>
  <c r="J86" i="26"/>
  <c r="K86" i="26" s="1"/>
  <c r="J183" i="26"/>
  <c r="K183" i="26" s="1"/>
  <c r="N81" i="70"/>
  <c r="N67" i="70"/>
  <c r="V170" i="26"/>
  <c r="W170" i="26" s="1"/>
  <c r="J170" i="26"/>
  <c r="K170" i="26" s="1"/>
  <c r="AH170" i="26"/>
  <c r="AI170" i="26" s="1"/>
  <c r="Z149" i="26"/>
  <c r="AL149" i="26"/>
  <c r="N149" i="26"/>
  <c r="J165" i="26"/>
  <c r="K165" i="26" s="1"/>
  <c r="AH165" i="26"/>
  <c r="AI165" i="26" s="1"/>
  <c r="V165" i="26"/>
  <c r="W165" i="26" s="1"/>
  <c r="Z77" i="26"/>
  <c r="N77" i="26"/>
  <c r="AL77" i="26"/>
  <c r="O38" i="70"/>
  <c r="O66" i="70"/>
  <c r="AL205" i="26"/>
  <c r="AH176" i="26"/>
  <c r="AI176" i="26" s="1"/>
  <c r="Z31" i="26"/>
  <c r="N31" i="26"/>
  <c r="AL31" i="26"/>
  <c r="Z138" i="26"/>
  <c r="N138" i="26"/>
  <c r="Z38" i="26"/>
  <c r="AL38" i="26"/>
  <c r="N38" i="26"/>
  <c r="V147" i="26"/>
  <c r="W147" i="26" s="1"/>
  <c r="N164" i="26"/>
  <c r="AL164" i="26"/>
  <c r="V200" i="26"/>
  <c r="W200" i="26" s="1"/>
  <c r="AH200" i="26"/>
  <c r="AI200" i="26" s="1"/>
  <c r="J200" i="26"/>
  <c r="K200" i="26" s="1"/>
  <c r="N46" i="70"/>
  <c r="N74" i="70"/>
  <c r="Z190" i="26"/>
  <c r="N200" i="26"/>
  <c r="AL200" i="26"/>
  <c r="Z200" i="26"/>
  <c r="V181" i="26"/>
  <c r="W181" i="26" s="1"/>
  <c r="J181" i="26"/>
  <c r="K181" i="26" s="1"/>
  <c r="AH181" i="26"/>
  <c r="AI181" i="26" s="1"/>
  <c r="AH195" i="26"/>
  <c r="AI195" i="26" s="1"/>
  <c r="J195" i="26"/>
  <c r="K195" i="26" s="1"/>
  <c r="V195" i="26"/>
  <c r="W195" i="26" s="1"/>
  <c r="Z171" i="26"/>
  <c r="AL171" i="26"/>
  <c r="N171" i="26"/>
  <c r="AL142" i="26"/>
  <c r="N142" i="26"/>
  <c r="Z142" i="26"/>
  <c r="N40" i="26"/>
  <c r="AL40" i="26"/>
  <c r="AH166" i="26"/>
  <c r="AI166" i="26" s="1"/>
  <c r="Z178" i="26"/>
  <c r="AL178" i="26"/>
  <c r="AL163" i="26"/>
  <c r="Z151" i="26"/>
  <c r="AL151" i="26"/>
  <c r="N151" i="26"/>
  <c r="Z207" i="26"/>
  <c r="AL207" i="26"/>
  <c r="N207" i="26"/>
  <c r="AH162" i="26"/>
  <c r="AI162" i="26" s="1"/>
  <c r="V162" i="26"/>
  <c r="W162" i="26" s="1"/>
  <c r="J162" i="26"/>
  <c r="K162" i="26" s="1"/>
  <c r="Z73" i="26"/>
  <c r="N73" i="26"/>
  <c r="AL73" i="26"/>
  <c r="Z145" i="26"/>
  <c r="N145" i="26"/>
  <c r="AL145" i="26"/>
  <c r="Z32" i="26"/>
  <c r="AL32" i="26"/>
  <c r="N32" i="26"/>
  <c r="Z202" i="26"/>
  <c r="N202" i="26"/>
  <c r="AL202" i="26"/>
  <c r="V190" i="26"/>
  <c r="W190" i="26" s="1"/>
  <c r="AH190" i="26"/>
  <c r="AI190" i="26" s="1"/>
  <c r="J190" i="26"/>
  <c r="K190" i="26" s="1"/>
  <c r="AL153" i="26"/>
  <c r="N153" i="26"/>
  <c r="Z153" i="26"/>
  <c r="Z181" i="26"/>
  <c r="N181" i="26"/>
  <c r="AL181" i="26"/>
  <c r="AL150" i="26"/>
  <c r="AL177" i="26"/>
  <c r="Z177" i="26"/>
  <c r="N177" i="26"/>
  <c r="J146" i="26"/>
  <c r="K146" i="26" s="1"/>
  <c r="V146" i="26"/>
  <c r="W146" i="26" s="1"/>
  <c r="AH146" i="26"/>
  <c r="AI146" i="26" s="1"/>
  <c r="AH172" i="26"/>
  <c r="AI172" i="26" s="1"/>
  <c r="J172" i="26"/>
  <c r="K172" i="26" s="1"/>
  <c r="V172" i="26"/>
  <c r="W172" i="26" s="1"/>
  <c r="Z41" i="26"/>
  <c r="AL41" i="26"/>
  <c r="N41" i="26"/>
  <c r="Z152" i="26"/>
  <c r="N152" i="26"/>
  <c r="AL152" i="26"/>
  <c r="Z67" i="26"/>
  <c r="N67" i="26"/>
  <c r="AL67" i="26"/>
  <c r="AL183" i="26"/>
  <c r="Z183" i="26"/>
  <c r="N183" i="26"/>
  <c r="Z141" i="26"/>
  <c r="N141" i="26"/>
  <c r="AL141" i="26"/>
  <c r="Z148" i="26"/>
  <c r="N148" i="26"/>
  <c r="AL148" i="26"/>
  <c r="J140" i="26"/>
  <c r="K140" i="26" s="1"/>
  <c r="AH140" i="26"/>
  <c r="AI140" i="26" s="1"/>
  <c r="AL144" i="26"/>
  <c r="Z74" i="26"/>
  <c r="AL72" i="26"/>
  <c r="V177" i="26"/>
  <c r="W177" i="26" s="1"/>
  <c r="J177" i="26"/>
  <c r="K177" i="26" s="1"/>
  <c r="AH177" i="26"/>
  <c r="AI177" i="26" s="1"/>
  <c r="Z39" i="26"/>
  <c r="N39" i="26"/>
  <c r="AL39" i="26"/>
  <c r="V188" i="26"/>
  <c r="W188" i="26" s="1"/>
  <c r="J188" i="26"/>
  <c r="K188" i="26" s="1"/>
  <c r="AH188" i="26"/>
  <c r="AI188" i="26" s="1"/>
  <c r="Z146" i="26"/>
  <c r="N146" i="26"/>
  <c r="AL146" i="26"/>
  <c r="Z195" i="26"/>
  <c r="AL195" i="26"/>
  <c r="N195" i="26"/>
  <c r="Z170" i="26"/>
  <c r="N170" i="26"/>
  <c r="AL170" i="26"/>
  <c r="Z193" i="26"/>
  <c r="AL140" i="26"/>
  <c r="J201" i="26"/>
  <c r="K201" i="26" s="1"/>
  <c r="AL176" i="26"/>
  <c r="N184" i="26"/>
  <c r="Z69" i="26"/>
  <c r="N69" i="26"/>
  <c r="AL69" i="26"/>
  <c r="V198" i="26"/>
  <c r="W198" i="26" s="1"/>
  <c r="AH171" i="26"/>
  <c r="AI171" i="26" s="1"/>
  <c r="V171" i="26"/>
  <c r="W171" i="26" s="1"/>
  <c r="J171" i="26"/>
  <c r="K171" i="26" s="1"/>
  <c r="AL147" i="26"/>
  <c r="Z147" i="26"/>
  <c r="N147" i="26"/>
  <c r="AL30" i="26"/>
  <c r="N30" i="26"/>
  <c r="J204" i="26"/>
  <c r="K204" i="26" s="1"/>
  <c r="AH204" i="26"/>
  <c r="AI204" i="26" s="1"/>
  <c r="V204" i="26"/>
  <c r="W204" i="26" s="1"/>
  <c r="N70" i="26"/>
  <c r="AL75" i="26"/>
  <c r="Z75" i="26"/>
  <c r="N75" i="26"/>
  <c r="AL174" i="26"/>
  <c r="N174" i="26"/>
  <c r="AL172" i="26"/>
  <c r="Z35" i="26"/>
  <c r="N35" i="26"/>
  <c r="AL35" i="26"/>
  <c r="AH149" i="26"/>
  <c r="AI149" i="26" s="1"/>
  <c r="J149" i="26"/>
  <c r="K149" i="26" s="1"/>
  <c r="AL235" i="26"/>
  <c r="AL179" i="26"/>
  <c r="N179" i="26"/>
  <c r="Z179" i="26"/>
  <c r="AL201" i="26"/>
  <c r="Z201" i="26"/>
  <c r="N201" i="26"/>
  <c r="AL180" i="26"/>
  <c r="N180" i="26"/>
  <c r="AH197" i="26"/>
  <c r="AI197" i="26" s="1"/>
  <c r="V197" i="26"/>
  <c r="W197" i="26" s="1"/>
  <c r="J197" i="26"/>
  <c r="K197" i="26" s="1"/>
  <c r="AH187" i="26"/>
  <c r="AI187" i="26" s="1"/>
  <c r="J187" i="26"/>
  <c r="K187" i="26" s="1"/>
  <c r="V187" i="26"/>
  <c r="W187" i="26" s="1"/>
  <c r="AL34" i="26"/>
  <c r="Z34" i="26"/>
  <c r="N34" i="26"/>
  <c r="J184" i="26"/>
  <c r="K184" i="26" s="1"/>
  <c r="V184" i="26"/>
  <c r="W184" i="26" s="1"/>
  <c r="AH184" i="26"/>
  <c r="AI184" i="26" s="1"/>
  <c r="Z143" i="26"/>
  <c r="N143" i="26"/>
  <c r="AL143" i="26"/>
  <c r="Z70" i="26"/>
  <c r="N139" i="26"/>
  <c r="AL139" i="26"/>
  <c r="N33" i="26"/>
  <c r="Z33" i="26"/>
  <c r="AL33" i="26"/>
  <c r="V69" i="26"/>
  <c r="W69" i="26" s="1"/>
  <c r="AH69" i="26"/>
  <c r="AI69" i="26" s="1"/>
  <c r="J69" i="26"/>
  <c r="K69" i="26" s="1"/>
  <c r="N165" i="26"/>
  <c r="AL165" i="26"/>
  <c r="Z165" i="26"/>
  <c r="Z172" i="26"/>
  <c r="J143" i="26"/>
  <c r="K143" i="26" s="1"/>
  <c r="V143" i="26"/>
  <c r="W143" i="26" s="1"/>
  <c r="AH143" i="26"/>
  <c r="AI143" i="26" s="1"/>
  <c r="J174" i="26"/>
  <c r="K174" i="26" s="1"/>
  <c r="AH174" i="26"/>
  <c r="AI174" i="26" s="1"/>
  <c r="N206" i="26"/>
  <c r="N158" i="26"/>
  <c r="AL66" i="26"/>
  <c r="J208" i="26"/>
  <c r="K208" i="26" s="1"/>
  <c r="AH180" i="26"/>
  <c r="AI180" i="26" s="1"/>
  <c r="J180" i="26"/>
  <c r="K180" i="26" s="1"/>
  <c r="AL36" i="26"/>
  <c r="N36" i="26"/>
  <c r="N197" i="26"/>
  <c r="Z197" i="26"/>
  <c r="J164" i="26"/>
  <c r="K164" i="26" s="1"/>
  <c r="AH164" i="26"/>
  <c r="AI164" i="26" s="1"/>
  <c r="V164" i="26"/>
  <c r="W164" i="26" s="1"/>
  <c r="Z159" i="26"/>
  <c r="AL159" i="26"/>
  <c r="N159" i="26"/>
  <c r="Z162" i="26"/>
  <c r="AL162" i="26"/>
  <c r="N162" i="26"/>
  <c r="Z37" i="26"/>
  <c r="N37" i="26"/>
  <c r="AL37" i="26"/>
  <c r="AL232" i="26"/>
  <c r="Z232" i="26"/>
  <c r="N232" i="26"/>
  <c r="Z40" i="26"/>
  <c r="J193" i="26"/>
  <c r="K193" i="26" s="1"/>
  <c r="AH193" i="26"/>
  <c r="AI193" i="26" s="1"/>
  <c r="AH245" i="26"/>
  <c r="AI245" i="26" s="1"/>
  <c r="J43" i="26"/>
  <c r="K43" i="26" s="1"/>
  <c r="J235" i="26"/>
  <c r="K235" i="26" s="1"/>
  <c r="J65" i="26"/>
  <c r="K65" i="26" s="1"/>
  <c r="AH65" i="26"/>
  <c r="AI65" i="26" s="1"/>
  <c r="Z12" i="26"/>
  <c r="AL12" i="26"/>
  <c r="Z49" i="26"/>
  <c r="N49" i="26"/>
  <c r="AL49" i="26"/>
  <c r="AH234" i="26"/>
  <c r="AI234" i="26" s="1"/>
  <c r="J234" i="26"/>
  <c r="K234" i="26" s="1"/>
  <c r="N16" i="26"/>
  <c r="AL16" i="26"/>
  <c r="AL134" i="26"/>
  <c r="AL130" i="26"/>
  <c r="AH98" i="26"/>
  <c r="AI98" i="26" s="1"/>
  <c r="J98" i="26"/>
  <c r="K98" i="26" s="1"/>
  <c r="Z80" i="26"/>
  <c r="AL80" i="26"/>
  <c r="N80" i="26"/>
  <c r="AH238" i="26"/>
  <c r="AI238" i="26" s="1"/>
  <c r="J238" i="26"/>
  <c r="K238" i="26" s="1"/>
  <c r="V238" i="26"/>
  <c r="W238" i="26" s="1"/>
  <c r="J81" i="26"/>
  <c r="K81" i="26" s="1"/>
  <c r="AH81" i="26"/>
  <c r="AI81" i="26" s="1"/>
  <c r="V81" i="26"/>
  <c r="W81" i="26" s="1"/>
  <c r="N245" i="26"/>
  <c r="N10" i="26"/>
  <c r="AL10" i="26"/>
  <c r="J54" i="26"/>
  <c r="K54" i="26" s="1"/>
  <c r="AH54" i="26"/>
  <c r="AI54" i="26" s="1"/>
  <c r="J45" i="26"/>
  <c r="K45" i="26" s="1"/>
  <c r="AH45" i="26"/>
  <c r="AI45" i="26" s="1"/>
  <c r="AH89" i="26"/>
  <c r="AI89" i="26" s="1"/>
  <c r="J89" i="26"/>
  <c r="K89" i="26" s="1"/>
  <c r="N90" i="26"/>
  <c r="AL90" i="26"/>
  <c r="N58" i="26"/>
  <c r="AL78" i="26"/>
  <c r="Z78" i="26"/>
  <c r="V79" i="26"/>
  <c r="W79" i="26" s="1"/>
  <c r="J79" i="26"/>
  <c r="K79" i="26" s="1"/>
  <c r="AH79" i="26"/>
  <c r="AI79" i="26" s="1"/>
  <c r="Z239" i="26"/>
  <c r="AL239" i="26"/>
  <c r="N239" i="26"/>
  <c r="AL55" i="26"/>
  <c r="N64" i="70"/>
  <c r="N36" i="70"/>
  <c r="Z130" i="26"/>
  <c r="Z97" i="26"/>
  <c r="V96" i="26"/>
  <c r="W96" i="26" s="1"/>
  <c r="AH96" i="26"/>
  <c r="AI96" i="26" s="1"/>
  <c r="J96" i="26"/>
  <c r="K96" i="26" s="1"/>
  <c r="V62" i="26"/>
  <c r="W62" i="26" s="1"/>
  <c r="AH62" i="26"/>
  <c r="AI62" i="26" s="1"/>
  <c r="J62" i="26"/>
  <c r="K62" i="26" s="1"/>
  <c r="V11" i="26"/>
  <c r="W11" i="26" s="1"/>
  <c r="AL65" i="26"/>
  <c r="Z65" i="26"/>
  <c r="N98" i="26"/>
  <c r="AL98" i="26"/>
  <c r="N86" i="26"/>
  <c r="AL131" i="26"/>
  <c r="AL136" i="26"/>
  <c r="Z136" i="26"/>
  <c r="N64" i="26"/>
  <c r="AL64" i="26"/>
  <c r="AL81" i="26"/>
  <c r="Z11" i="26"/>
  <c r="AL11" i="26"/>
  <c r="J61" i="26"/>
  <c r="K61" i="26" s="1"/>
  <c r="AH61" i="26"/>
  <c r="AI61" i="26" s="1"/>
  <c r="V239" i="26"/>
  <c r="W239" i="26" s="1"/>
  <c r="AH239" i="26"/>
  <c r="AI239" i="26" s="1"/>
  <c r="J239" i="26"/>
  <c r="K239" i="26" s="1"/>
  <c r="N137" i="26"/>
  <c r="AL137" i="26"/>
  <c r="AL94" i="26"/>
  <c r="Z14" i="26"/>
  <c r="AL14" i="26"/>
  <c r="N43" i="26"/>
  <c r="AL43" i="26"/>
  <c r="Z43" i="26"/>
  <c r="Z63" i="26"/>
  <c r="AL63" i="26"/>
  <c r="Z45" i="26"/>
  <c r="N45" i="26"/>
  <c r="AL45" i="26"/>
  <c r="AL96" i="26"/>
  <c r="N96" i="26"/>
  <c r="AH7" i="26"/>
  <c r="AI7" i="26" s="1"/>
  <c r="J7" i="26"/>
  <c r="K7" i="26" s="1"/>
  <c r="AL100" i="26"/>
  <c r="V242" i="26"/>
  <c r="W242" i="26" s="1"/>
  <c r="J242" i="26"/>
  <c r="K242" i="26" s="1"/>
  <c r="AH242" i="26"/>
  <c r="AI242" i="26" s="1"/>
  <c r="AL9" i="26"/>
  <c r="AH53" i="26"/>
  <c r="AI53" i="26" s="1"/>
  <c r="J53" i="26"/>
  <c r="K53" i="26" s="1"/>
  <c r="N17" i="26"/>
  <c r="AL17" i="26"/>
  <c r="J56" i="26"/>
  <c r="K56" i="26" s="1"/>
  <c r="AH56" i="26"/>
  <c r="AI56" i="26" s="1"/>
  <c r="AL52" i="26"/>
  <c r="J100" i="26"/>
  <c r="K100" i="26" s="1"/>
  <c r="AH100" i="26"/>
  <c r="AI100" i="26" s="1"/>
  <c r="AH85" i="26"/>
  <c r="AI85" i="26" s="1"/>
  <c r="J85" i="26"/>
  <c r="K85" i="26" s="1"/>
  <c r="AL128" i="26"/>
  <c r="N128" i="26"/>
  <c r="V55" i="26"/>
  <c r="W55" i="26" s="1"/>
  <c r="J55" i="26"/>
  <c r="K55" i="26" s="1"/>
  <c r="AH55" i="26"/>
  <c r="AI55" i="26" s="1"/>
  <c r="V15" i="26"/>
  <c r="W15" i="26" s="1"/>
  <c r="AL54" i="26"/>
  <c r="N84" i="26"/>
  <c r="AL84" i="26"/>
  <c r="AH47" i="26"/>
  <c r="AI47" i="26" s="1"/>
  <c r="J47" i="26"/>
  <c r="K47" i="26" s="1"/>
  <c r="V93" i="26"/>
  <c r="W93" i="26" s="1"/>
  <c r="AH93" i="26"/>
  <c r="AI93" i="26" s="1"/>
  <c r="J93" i="26"/>
  <c r="K93" i="26" s="1"/>
  <c r="Z242" i="26"/>
  <c r="AL242" i="26"/>
  <c r="AH49" i="26"/>
  <c r="AI49" i="26" s="1"/>
  <c r="J49" i="26"/>
  <c r="K49" i="26" s="1"/>
  <c r="N50" i="26"/>
  <c r="AL50" i="26"/>
  <c r="AH94" i="26"/>
  <c r="AI94" i="26" s="1"/>
  <c r="J94" i="26"/>
  <c r="K94" i="26" s="1"/>
  <c r="AL47" i="26"/>
  <c r="N47" i="26"/>
  <c r="Z57" i="26"/>
  <c r="N57" i="26"/>
  <c r="AL53" i="26"/>
  <c r="N53" i="26"/>
  <c r="Z53" i="26"/>
  <c r="V95" i="26"/>
  <c r="W95" i="26" s="1"/>
  <c r="AH95" i="26"/>
  <c r="AI95" i="26" s="1"/>
  <c r="J95" i="26"/>
  <c r="K95" i="26" s="1"/>
  <c r="AL61" i="26"/>
  <c r="AL83" i="26"/>
  <c r="AL15" i="26"/>
  <c r="J90" i="26"/>
  <c r="K90" i="26" s="1"/>
  <c r="AH90" i="26"/>
  <c r="AI90" i="26" s="1"/>
  <c r="V44" i="26"/>
  <c r="W44" i="26" s="1"/>
  <c r="J44" i="26"/>
  <c r="K44" i="26" s="1"/>
  <c r="AH44" i="26"/>
  <c r="AI44" i="26" s="1"/>
  <c r="J57" i="26"/>
  <c r="K57" i="26" s="1"/>
  <c r="AH57" i="26"/>
  <c r="AI57" i="26" s="1"/>
  <c r="Z85" i="26"/>
  <c r="N85" i="26"/>
  <c r="AL85" i="26"/>
  <c r="Z15" i="26"/>
  <c r="V237" i="26"/>
  <c r="W237" i="26" s="1"/>
  <c r="AH237" i="26"/>
  <c r="AI237" i="26" s="1"/>
  <c r="J237" i="26"/>
  <c r="K237" i="26" s="1"/>
  <c r="Z60" i="26"/>
  <c r="AL60" i="26"/>
  <c r="N60" i="26"/>
  <c r="J46" i="26"/>
  <c r="K46" i="26" s="1"/>
  <c r="AL133" i="26"/>
  <c r="N133" i="26"/>
  <c r="AH84" i="26"/>
  <c r="AI84" i="26" s="1"/>
  <c r="V84" i="26"/>
  <c r="W84" i="26" s="1"/>
  <c r="J84" i="26"/>
  <c r="K84" i="26" s="1"/>
  <c r="AH63" i="26"/>
  <c r="AI63" i="26" s="1"/>
  <c r="J63" i="26"/>
  <c r="K63" i="26" s="1"/>
  <c r="Z16" i="26"/>
  <c r="Z133" i="26"/>
  <c r="AL129" i="26"/>
  <c r="Z129" i="26"/>
  <c r="AL234" i="26"/>
  <c r="Z234" i="26"/>
  <c r="N132" i="26"/>
  <c r="AL132" i="26"/>
  <c r="N87" i="26"/>
  <c r="AL87" i="26"/>
  <c r="Z87" i="26"/>
  <c r="AH52" i="26"/>
  <c r="AI52" i="26" s="1"/>
  <c r="J52" i="26"/>
  <c r="K52" i="26" s="1"/>
  <c r="AH59" i="26"/>
  <c r="AI59" i="26" s="1"/>
  <c r="J59" i="26"/>
  <c r="K59" i="26" s="1"/>
  <c r="AH243" i="26"/>
  <c r="AI243" i="26" s="1"/>
  <c r="J243" i="26"/>
  <c r="K243" i="26" s="1"/>
  <c r="V243" i="26"/>
  <c r="W243" i="26" s="1"/>
  <c r="AL126" i="26"/>
  <c r="N126" i="26"/>
  <c r="V97" i="26"/>
  <c r="W97" i="26" s="1"/>
  <c r="AH97" i="26"/>
  <c r="AI97" i="26" s="1"/>
  <c r="J97" i="26"/>
  <c r="K97" i="26" s="1"/>
  <c r="AL79" i="26"/>
  <c r="AH60" i="26"/>
  <c r="AI60" i="26" s="1"/>
  <c r="J60" i="26"/>
  <c r="K60" i="26" s="1"/>
  <c r="N127" i="26"/>
  <c r="AL127" i="26"/>
  <c r="AH48" i="26"/>
  <c r="AI48" i="26" s="1"/>
  <c r="J48" i="26"/>
  <c r="K48" i="26" s="1"/>
  <c r="V58" i="26"/>
  <c r="W58" i="26" s="1"/>
  <c r="AH58" i="26"/>
  <c r="AI58" i="26" s="1"/>
  <c r="J58" i="26"/>
  <c r="K58" i="26" s="1"/>
  <c r="Z42" i="26"/>
  <c r="AL42" i="26"/>
  <c r="N42" i="26"/>
  <c r="Z99" i="26"/>
  <c r="AL99" i="26"/>
  <c r="Z135" i="26"/>
  <c r="AL135" i="26"/>
  <c r="J101" i="26"/>
  <c r="K101" i="26" s="1"/>
  <c r="AH101" i="26"/>
  <c r="AI101" i="26" s="1"/>
  <c r="V101" i="26"/>
  <c r="W101" i="26" s="1"/>
  <c r="AL95" i="26"/>
  <c r="O43" i="70"/>
  <c r="O71" i="70"/>
  <c r="J88" i="26"/>
  <c r="K88" i="26" s="1"/>
  <c r="AH88" i="26"/>
  <c r="AI88" i="26" s="1"/>
  <c r="Z9" i="26"/>
  <c r="N92" i="26"/>
  <c r="AH51" i="26"/>
  <c r="AI51" i="26" s="1"/>
  <c r="J51" i="26"/>
  <c r="K51" i="26" s="1"/>
  <c r="V234" i="26"/>
  <c r="W234" i="26" s="1"/>
  <c r="Z132" i="26"/>
  <c r="AH99" i="26"/>
  <c r="AI99" i="26" s="1"/>
  <c r="J99" i="26"/>
  <c r="K99" i="26" s="1"/>
  <c r="V59" i="26"/>
  <c r="W59" i="26" s="1"/>
  <c r="AL56" i="26"/>
  <c r="Z56" i="26"/>
  <c r="N56" i="26"/>
  <c r="AH87" i="26"/>
  <c r="AI87" i="26" s="1"/>
  <c r="J87" i="26"/>
  <c r="K87" i="26" s="1"/>
  <c r="AL13" i="26"/>
  <c r="N13" i="26"/>
  <c r="V14" i="26"/>
  <c r="W14" i="26" s="1"/>
  <c r="J14" i="26"/>
  <c r="K14" i="26" s="1"/>
  <c r="AH14" i="26"/>
  <c r="AI14" i="26" s="1"/>
  <c r="AL91" i="26"/>
  <c r="N91" i="26"/>
  <c r="AL243" i="26"/>
  <c r="N243" i="26"/>
  <c r="Z243" i="26"/>
  <c r="AL7" i="26"/>
  <c r="N7" i="26"/>
  <c r="V98" i="26"/>
  <c r="W98" i="26" s="1"/>
  <c r="AL59" i="26"/>
  <c r="N59" i="26"/>
  <c r="Z59" i="26"/>
  <c r="Z48" i="26"/>
  <c r="N48" i="26"/>
  <c r="AL48" i="26"/>
  <c r="Z93" i="26"/>
  <c r="N93" i="26"/>
  <c r="AL93" i="26"/>
  <c r="AH64" i="26"/>
  <c r="AI64" i="26" s="1"/>
  <c r="J64" i="26"/>
  <c r="K64" i="26" s="1"/>
  <c r="AL51" i="26"/>
  <c r="N51" i="26"/>
  <c r="N101" i="26"/>
  <c r="AL101" i="26"/>
  <c r="J50" i="26"/>
  <c r="K50" i="26" s="1"/>
  <c r="AH50" i="26"/>
  <c r="AI50" i="26" s="1"/>
  <c r="AH43" i="26"/>
  <c r="AI43" i="26" s="1"/>
  <c r="J241" i="26"/>
  <c r="K241" i="26" s="1"/>
  <c r="AL46" i="26"/>
  <c r="N46" i="26"/>
  <c r="Z46" i="26"/>
  <c r="V16" i="26"/>
  <c r="W16" i="26" s="1"/>
  <c r="AH91" i="26"/>
  <c r="AI91" i="26" s="1"/>
  <c r="J91" i="26"/>
  <c r="K91" i="26" s="1"/>
  <c r="V65" i="26"/>
  <c r="W65" i="26" s="1"/>
  <c r="N44" i="26"/>
  <c r="AL44" i="26"/>
  <c r="Z44" i="26"/>
  <c r="V9" i="26"/>
  <c r="W9" i="26" s="1"/>
  <c r="Z82" i="26"/>
  <c r="AL82" i="26"/>
  <c r="N82" i="26"/>
  <c r="Z134" i="26"/>
  <c r="Z62" i="26"/>
  <c r="AL62" i="26"/>
  <c r="N88" i="26"/>
  <c r="AL88" i="26"/>
  <c r="N8" i="26"/>
  <c r="AL8" i="26"/>
  <c r="V92" i="26"/>
  <c r="W92" i="26" s="1"/>
  <c r="AH92" i="26"/>
  <c r="AI92" i="26" s="1"/>
  <c r="J92" i="26"/>
  <c r="K92" i="26" s="1"/>
  <c r="AH42" i="26"/>
  <c r="AI42" i="26" s="1"/>
  <c r="J42" i="26"/>
  <c r="K42" i="26" s="1"/>
  <c r="V17" i="26"/>
  <c r="W17" i="26" s="1"/>
  <c r="Z238" i="26"/>
  <c r="AL238" i="26"/>
  <c r="N238" i="26"/>
  <c r="Z89" i="26"/>
  <c r="AL89" i="26"/>
  <c r="N89" i="26"/>
  <c r="AL193" i="26" l="1"/>
  <c r="AH208" i="26"/>
  <c r="AI208" i="26" s="1"/>
  <c r="AH29" i="26"/>
  <c r="AI29" i="26" s="1"/>
  <c r="AL197" i="26"/>
  <c r="AH147" i="26"/>
  <c r="AI147" i="26" s="1"/>
  <c r="AH112" i="26"/>
  <c r="AI112" i="26" s="1"/>
  <c r="AH22" i="26"/>
  <c r="AI22" i="26" s="1"/>
  <c r="AH141" i="26"/>
  <c r="AI141" i="26" s="1"/>
  <c r="AH133" i="26"/>
  <c r="AI133" i="26" s="1"/>
  <c r="AL187" i="26"/>
  <c r="AH75" i="26"/>
  <c r="AI75" i="26" s="1"/>
  <c r="M194" i="26"/>
  <c r="N194" i="26" s="1"/>
  <c r="M187" i="26"/>
  <c r="N187" i="26" s="1"/>
  <c r="V133" i="26"/>
  <c r="W133" i="26" s="1"/>
  <c r="AH9" i="26"/>
  <c r="AI9" i="26" s="1"/>
  <c r="AH198" i="26"/>
  <c r="AI198" i="26" s="1"/>
  <c r="N193" i="26"/>
  <c r="V33" i="26"/>
  <c r="W33" i="26" s="1"/>
  <c r="V132" i="26"/>
  <c r="W132" i="26" s="1"/>
  <c r="J132" i="26"/>
  <c r="K132" i="26" s="1"/>
  <c r="V219" i="26"/>
  <c r="W219" i="26" s="1"/>
  <c r="V36" i="26"/>
  <c r="W36" i="26" s="1"/>
  <c r="V31" i="26"/>
  <c r="W31" i="26" s="1"/>
  <c r="V137" i="26"/>
  <c r="W137" i="26" s="1"/>
  <c r="V40" i="26"/>
  <c r="W40" i="26" s="1"/>
  <c r="V34" i="26"/>
  <c r="W34" i="26" s="1"/>
  <c r="AH73" i="26"/>
  <c r="AI73" i="26" s="1"/>
  <c r="V145" i="26"/>
  <c r="W145" i="26" s="1"/>
  <c r="V109" i="26"/>
  <c r="W109" i="26" s="1"/>
  <c r="V74" i="26"/>
  <c r="W74" i="26" s="1"/>
  <c r="J74" i="26"/>
  <c r="K74" i="26" s="1"/>
  <c r="AH145" i="26"/>
  <c r="AI145" i="26" s="1"/>
  <c r="V32" i="26"/>
  <c r="W32" i="26" s="1"/>
  <c r="AH142" i="26"/>
  <c r="AI142" i="26" s="1"/>
  <c r="J142" i="26"/>
  <c r="K142" i="26" s="1"/>
  <c r="AH128" i="26"/>
  <c r="AI128" i="26" s="1"/>
  <c r="J128" i="26"/>
  <c r="K128" i="26" s="1"/>
  <c r="AH144" i="26"/>
  <c r="AI144" i="26" s="1"/>
  <c r="V35" i="26"/>
  <c r="W35" i="26" s="1"/>
  <c r="V127" i="26"/>
  <c r="W127" i="26" s="1"/>
  <c r="AH205" i="26"/>
  <c r="AI205" i="26" s="1"/>
  <c r="V24" i="26"/>
  <c r="W24" i="26" s="1"/>
  <c r="J129" i="26"/>
  <c r="K129" i="26" s="1"/>
  <c r="V138" i="26"/>
  <c r="W138" i="26" s="1"/>
  <c r="J138" i="26"/>
  <c r="K138" i="26" s="1"/>
  <c r="AL194" i="26"/>
  <c r="V128" i="26"/>
  <c r="W128" i="26" s="1"/>
  <c r="AH18" i="26"/>
  <c r="AI18" i="26" s="1"/>
  <c r="AH102" i="26"/>
  <c r="AI102" i="26" s="1"/>
  <c r="N38" i="70"/>
  <c r="J111" i="26"/>
  <c r="K111" i="26" s="1"/>
  <c r="AL189" i="26"/>
  <c r="AH23" i="26"/>
  <c r="AI23" i="26" s="1"/>
  <c r="J17" i="26"/>
  <c r="K17" i="26" s="1"/>
  <c r="AH8" i="26"/>
  <c r="AI8" i="26" s="1"/>
  <c r="AH138" i="26"/>
  <c r="AI138" i="26" s="1"/>
  <c r="AH105" i="26"/>
  <c r="AI105" i="26" s="1"/>
  <c r="J22" i="26"/>
  <c r="K22" i="26" s="1"/>
  <c r="J9" i="26"/>
  <c r="K9" i="26" s="1"/>
  <c r="AH12" i="26"/>
  <c r="AI12" i="26" s="1"/>
  <c r="AH130" i="26"/>
  <c r="AI130" i="26" s="1"/>
  <c r="V73" i="26"/>
  <c r="W73" i="26" s="1"/>
  <c r="J18" i="26"/>
  <c r="K18" i="26" s="1"/>
  <c r="J202" i="26"/>
  <c r="K202" i="26" s="1"/>
  <c r="J73" i="26"/>
  <c r="K73" i="26" s="1"/>
  <c r="AH106" i="26"/>
  <c r="AI106" i="26" s="1"/>
  <c r="AH129" i="26"/>
  <c r="AI129" i="26" s="1"/>
  <c r="J147" i="26"/>
  <c r="K147" i="26" s="1"/>
  <c r="J106" i="26"/>
  <c r="K106" i="26" s="1"/>
  <c r="AH209" i="26"/>
  <c r="AI209" i="26" s="1"/>
  <c r="AH135" i="26"/>
  <c r="AI135" i="26" s="1"/>
  <c r="J8" i="26"/>
  <c r="K8" i="26" s="1"/>
  <c r="J103" i="26"/>
  <c r="K103" i="26" s="1"/>
  <c r="J203" i="26"/>
  <c r="K203" i="26" s="1"/>
  <c r="AH108" i="26"/>
  <c r="AI108" i="26" s="1"/>
  <c r="J139" i="26"/>
  <c r="K139" i="26" s="1"/>
  <c r="V139" i="26"/>
  <c r="W139" i="26" s="1"/>
  <c r="AH139" i="26"/>
  <c r="AI139" i="26" s="1"/>
  <c r="AH17" i="26"/>
  <c r="AI17" i="26" s="1"/>
  <c r="N189" i="26"/>
  <c r="J112" i="26"/>
  <c r="K112" i="26" s="1"/>
  <c r="J110" i="26"/>
  <c r="K110" i="26" s="1"/>
  <c r="J27" i="26"/>
  <c r="K27" i="26" s="1"/>
  <c r="J105" i="26"/>
  <c r="K105" i="26" s="1"/>
  <c r="AH16" i="26"/>
  <c r="AI16" i="26" s="1"/>
  <c r="J13" i="26"/>
  <c r="K13" i="26" s="1"/>
  <c r="AH110" i="26"/>
  <c r="AI110" i="26" s="1"/>
  <c r="J10" i="26"/>
  <c r="K10" i="26" s="1"/>
  <c r="AH107" i="26"/>
  <c r="AI107" i="26" s="1"/>
  <c r="AH13" i="26"/>
  <c r="AI13" i="26" s="1"/>
  <c r="J131" i="26"/>
  <c r="K131" i="26" s="1"/>
  <c r="J205" i="26"/>
  <c r="K205" i="26" s="1"/>
  <c r="J108" i="26"/>
  <c r="K108" i="26" s="1"/>
  <c r="V30" i="26"/>
  <c r="W30" i="26" s="1"/>
  <c r="J30" i="26"/>
  <c r="K30" i="26" s="1"/>
  <c r="AH30" i="26"/>
  <c r="AI30" i="26" s="1"/>
  <c r="J15" i="26"/>
  <c r="K15" i="26" s="1"/>
  <c r="V38" i="26"/>
  <c r="W38" i="26" s="1"/>
  <c r="AH38" i="26"/>
  <c r="AI38" i="26" s="1"/>
  <c r="J38" i="26"/>
  <c r="K38" i="26" s="1"/>
  <c r="J16" i="26"/>
  <c r="K16" i="26" s="1"/>
  <c r="V10" i="26"/>
  <c r="W10" i="26" s="1"/>
  <c r="AH131" i="26"/>
  <c r="AI131" i="26" s="1"/>
  <c r="V27" i="26"/>
  <c r="W27" i="26" s="1"/>
  <c r="V203" i="26"/>
  <c r="W203" i="26" s="1"/>
  <c r="N190" i="26"/>
  <c r="AH35" i="26"/>
  <c r="AI35" i="26" s="1"/>
  <c r="J35" i="26"/>
  <c r="K35" i="26" s="1"/>
  <c r="AH32" i="26"/>
  <c r="AI32" i="26" s="1"/>
  <c r="J32" i="26"/>
  <c r="K32" i="26" s="1"/>
  <c r="AH203" i="26"/>
  <c r="AI203" i="26" s="1"/>
  <c r="V41" i="26"/>
  <c r="W41" i="26" s="1"/>
  <c r="AH41" i="26"/>
  <c r="AI41" i="26" s="1"/>
  <c r="J41" i="26"/>
  <c r="K41" i="26" s="1"/>
  <c r="AH127" i="26"/>
  <c r="AI127" i="26" s="1"/>
  <c r="J127" i="26"/>
  <c r="K127" i="26" s="1"/>
  <c r="V39" i="26"/>
  <c r="W39" i="26" s="1"/>
  <c r="AH39" i="26"/>
  <c r="AI39" i="26" s="1"/>
  <c r="J39" i="26"/>
  <c r="K39" i="26" s="1"/>
  <c r="AH15" i="26"/>
  <c r="AI15" i="26" s="1"/>
  <c r="AH24" i="26"/>
  <c r="AI24" i="26" s="1"/>
  <c r="J24" i="26"/>
  <c r="K24" i="26" s="1"/>
  <c r="V37" i="26"/>
  <c r="W37" i="26" s="1"/>
  <c r="J37" i="26"/>
  <c r="K37" i="26" s="1"/>
  <c r="AH37" i="26"/>
  <c r="AI37" i="26" s="1"/>
  <c r="AH34" i="26"/>
  <c r="AI34" i="26" s="1"/>
  <c r="J34" i="26"/>
  <c r="K34" i="26" s="1"/>
  <c r="AH10" i="26"/>
  <c r="AI10" i="26" s="1"/>
  <c r="AH36" i="26"/>
  <c r="AI36" i="26" s="1"/>
  <c r="J36" i="26"/>
  <c r="K36" i="26" s="1"/>
  <c r="J33" i="26"/>
  <c r="K33" i="26" s="1"/>
  <c r="AH33" i="26"/>
  <c r="AI33" i="26" s="1"/>
  <c r="AL191" i="26"/>
  <c r="AH27" i="26"/>
  <c r="AI27" i="26" s="1"/>
  <c r="J31" i="26"/>
  <c r="K31" i="26" s="1"/>
  <c r="AH31" i="26"/>
  <c r="AI31" i="26" s="1"/>
  <c r="J137" i="26"/>
  <c r="K137" i="26" s="1"/>
  <c r="AH137" i="26"/>
  <c r="AI137" i="26" s="1"/>
  <c r="J40" i="26"/>
  <c r="K40" i="26" s="1"/>
  <c r="AH40" i="26"/>
  <c r="AI40" i="26" s="1"/>
  <c r="AH103" i="26"/>
  <c r="AI103" i="26" s="1"/>
  <c r="V156" i="26"/>
  <c r="W156" i="26" s="1"/>
  <c r="J156" i="26"/>
  <c r="K156" i="26" s="1"/>
  <c r="AH156" i="26"/>
  <c r="AI156" i="26" s="1"/>
  <c r="J109" i="26"/>
  <c r="K109" i="26" s="1"/>
  <c r="V255" i="26"/>
  <c r="W255" i="26" s="1"/>
  <c r="AH255" i="26"/>
  <c r="AI255" i="26" s="1"/>
  <c r="J255" i="26"/>
  <c r="K255" i="26" s="1"/>
  <c r="AL192" i="26"/>
  <c r="N192" i="26"/>
  <c r="Z192" i="26"/>
  <c r="N50" i="70"/>
  <c r="N78" i="70"/>
  <c r="V247" i="26"/>
  <c r="W247" i="26" s="1"/>
  <c r="J247" i="26"/>
  <c r="K247" i="26" s="1"/>
  <c r="AH247" i="26"/>
  <c r="AI247" i="26" s="1"/>
  <c r="V252" i="26"/>
  <c r="W252" i="26" s="1"/>
  <c r="J252" i="26"/>
  <c r="K252" i="26" s="1"/>
  <c r="AH252" i="26"/>
  <c r="AI252" i="26" s="1"/>
  <c r="V253" i="26"/>
  <c r="W253" i="26" s="1"/>
  <c r="AH253" i="26"/>
  <c r="AI253" i="26" s="1"/>
  <c r="J253" i="26"/>
  <c r="K253" i="26" s="1"/>
  <c r="AH153" i="26"/>
  <c r="AI153" i="26" s="1"/>
  <c r="J153" i="26"/>
  <c r="K153" i="26" s="1"/>
  <c r="V210" i="26"/>
  <c r="W210" i="26" s="1"/>
  <c r="AH210" i="26"/>
  <c r="AI210" i="26" s="1"/>
  <c r="J210" i="26"/>
  <c r="K210" i="26" s="1"/>
  <c r="J155" i="26"/>
  <c r="K155" i="26" s="1"/>
  <c r="V155" i="26"/>
  <c r="W155" i="26" s="1"/>
  <c r="AH155" i="26"/>
  <c r="AI155" i="26" s="1"/>
  <c r="V104" i="26"/>
  <c r="W104" i="26" s="1"/>
  <c r="J104" i="26"/>
  <c r="K104" i="26" s="1"/>
  <c r="AH104" i="26"/>
  <c r="AI104" i="26" s="1"/>
  <c r="V161" i="26"/>
  <c r="W161" i="26" s="1"/>
  <c r="AH161" i="26"/>
  <c r="AI161" i="26" s="1"/>
  <c r="J161" i="26"/>
  <c r="K161" i="26" s="1"/>
  <c r="V217" i="26"/>
  <c r="W217" i="26" s="1"/>
  <c r="J217" i="26"/>
  <c r="K217" i="26" s="1"/>
  <c r="AH217" i="26"/>
  <c r="AI217" i="26" s="1"/>
  <c r="J254" i="26"/>
  <c r="K254" i="26" s="1"/>
  <c r="AH254" i="26"/>
  <c r="AI254" i="26" s="1"/>
  <c r="V254" i="26"/>
  <c r="W254" i="26" s="1"/>
  <c r="V151" i="26"/>
  <c r="W151" i="26" s="1"/>
  <c r="AH151" i="26"/>
  <c r="AI151" i="26" s="1"/>
  <c r="J151" i="26"/>
  <c r="K151" i="26" s="1"/>
  <c r="AH221" i="26"/>
  <c r="AI221" i="26" s="1"/>
  <c r="V221" i="26"/>
  <c r="W221" i="26" s="1"/>
  <c r="J221" i="26"/>
  <c r="K221" i="26" s="1"/>
  <c r="V257" i="26"/>
  <c r="W257" i="26" s="1"/>
  <c r="J257" i="26"/>
  <c r="K257" i="26" s="1"/>
  <c r="AH257" i="26"/>
  <c r="AI257" i="26" s="1"/>
  <c r="V150" i="26"/>
  <c r="W150" i="26" s="1"/>
  <c r="J150" i="26"/>
  <c r="K150" i="26" s="1"/>
  <c r="AH150" i="26"/>
  <c r="AI150" i="26" s="1"/>
  <c r="N73" i="70"/>
  <c r="N45" i="70"/>
  <c r="J211" i="26"/>
  <c r="K211" i="26" s="1"/>
  <c r="V211" i="26"/>
  <c r="W211" i="26" s="1"/>
  <c r="AH211" i="26"/>
  <c r="AI211" i="26" s="1"/>
  <c r="V212" i="26"/>
  <c r="W212" i="26" s="1"/>
  <c r="AH212" i="26"/>
  <c r="AI212" i="26" s="1"/>
  <c r="J212" i="26"/>
  <c r="K212" i="26" s="1"/>
  <c r="V246" i="26"/>
  <c r="W246" i="26" s="1"/>
  <c r="AH246" i="26"/>
  <c r="AI246" i="26" s="1"/>
  <c r="J246" i="26"/>
  <c r="K246" i="26" s="1"/>
  <c r="V213" i="26"/>
  <c r="W213" i="26" s="1"/>
  <c r="J213" i="26"/>
  <c r="K213" i="26" s="1"/>
  <c r="AH213" i="26"/>
  <c r="AI213" i="26" s="1"/>
  <c r="AH220" i="26"/>
  <c r="AI220" i="26" s="1"/>
  <c r="J220" i="26"/>
  <c r="K220" i="26" s="1"/>
  <c r="V220" i="26"/>
  <c r="W220" i="26" s="1"/>
  <c r="AH111" i="26"/>
  <c r="AI111" i="26" s="1"/>
  <c r="J113" i="26"/>
  <c r="K113" i="26" s="1"/>
  <c r="V113" i="26"/>
  <c r="W113" i="26" s="1"/>
  <c r="AH113" i="26"/>
  <c r="AI113" i="26" s="1"/>
  <c r="J157" i="26"/>
  <c r="K157" i="26" s="1"/>
  <c r="V157" i="26"/>
  <c r="W157" i="26" s="1"/>
  <c r="AH157" i="26"/>
  <c r="AI157" i="26" s="1"/>
  <c r="V153" i="26"/>
  <c r="W153" i="26" s="1"/>
  <c r="AH109" i="26"/>
  <c r="AI109" i="26" s="1"/>
  <c r="O76" i="70"/>
  <c r="O48" i="70"/>
  <c r="V251" i="26"/>
  <c r="W251" i="26" s="1"/>
  <c r="J251" i="26"/>
  <c r="K251" i="26" s="1"/>
  <c r="AH251" i="26"/>
  <c r="AI251" i="26" s="1"/>
  <c r="AH154" i="26"/>
  <c r="AI154" i="26" s="1"/>
  <c r="V154" i="26"/>
  <c r="W154" i="26" s="1"/>
  <c r="J154" i="26"/>
  <c r="K154" i="26" s="1"/>
  <c r="N41" i="70"/>
  <c r="N69" i="70"/>
  <c r="V152" i="26"/>
  <c r="W152" i="26" s="1"/>
  <c r="J152" i="26"/>
  <c r="K152" i="26" s="1"/>
  <c r="AH152" i="26"/>
  <c r="AI152" i="26" s="1"/>
  <c r="V256" i="26"/>
  <c r="W256" i="26" s="1"/>
  <c r="J256" i="26"/>
  <c r="K256" i="26" s="1"/>
  <c r="AH256" i="26"/>
  <c r="AI256" i="26" s="1"/>
  <c r="V160" i="26"/>
  <c r="W160" i="26" s="1"/>
  <c r="AH160" i="26"/>
  <c r="AI160" i="26" s="1"/>
  <c r="J160" i="26"/>
  <c r="K160" i="26" s="1"/>
  <c r="AH159" i="26"/>
  <c r="AI159" i="26" s="1"/>
  <c r="J159" i="26"/>
  <c r="K159" i="26" s="1"/>
  <c r="V159" i="26"/>
  <c r="W159" i="26" s="1"/>
  <c r="AL190" i="26"/>
  <c r="V250" i="26"/>
  <c r="W250" i="26" s="1"/>
  <c r="AH250" i="26"/>
  <c r="AI250" i="26" s="1"/>
  <c r="J250" i="26"/>
  <c r="K250" i="26" s="1"/>
  <c r="J158" i="26"/>
  <c r="K158" i="26" s="1"/>
  <c r="AH158" i="26"/>
  <c r="AI158" i="26" s="1"/>
  <c r="V158" i="26"/>
  <c r="W158" i="26" s="1"/>
  <c r="AH215" i="26"/>
  <c r="AI215" i="26" s="1"/>
  <c r="J215" i="26"/>
  <c r="K215" i="26" s="1"/>
  <c r="V215" i="26"/>
  <c r="W215" i="26" s="1"/>
  <c r="AH218" i="26"/>
  <c r="AI218" i="26" s="1"/>
  <c r="J218" i="26"/>
  <c r="K218" i="26" s="1"/>
  <c r="V218" i="26"/>
  <c r="W218" i="26" s="1"/>
  <c r="V249" i="26"/>
  <c r="W249" i="26" s="1"/>
  <c r="AH249" i="26"/>
  <c r="AI249" i="26" s="1"/>
  <c r="J249" i="26"/>
  <c r="K249" i="26" s="1"/>
  <c r="AH216" i="26"/>
  <c r="AI216" i="26" s="1"/>
  <c r="V216" i="26"/>
  <c r="W216" i="26" s="1"/>
  <c r="J216" i="26"/>
  <c r="K216" i="26" s="1"/>
  <c r="V248" i="26"/>
  <c r="W248" i="26" s="1"/>
  <c r="J248" i="26"/>
  <c r="K248" i="26" s="1"/>
  <c r="AH248" i="26"/>
  <c r="AI248" i="26" s="1"/>
  <c r="AH214" i="26"/>
  <c r="AI214" i="26" s="1"/>
  <c r="J214" i="26"/>
  <c r="K214" i="26" s="1"/>
  <c r="V214" i="26"/>
  <c r="W214" i="26" s="1"/>
  <c r="J219" i="26"/>
  <c r="K219" i="26" s="1"/>
  <c r="AH219" i="26"/>
  <c r="AI219"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Johanns, Ann M [ECONA]</author>
  </authors>
  <commentList>
    <comment ref="D18" authorId="0" shapeId="0" xr:uid="{00000000-0006-0000-0100-000001000000}">
      <text>
        <r>
          <rPr>
            <sz val="9"/>
            <color indexed="81"/>
            <rFont val="Tahoma"/>
            <family val="2"/>
          </rPr>
          <t>20% of Soybean CFAP payment
(based on 50% of 2019 production)
plus CFAP2
CFAP=Coronavirus Food Assistance Program</t>
        </r>
      </text>
    </comment>
    <comment ref="E18" authorId="0" shapeId="0" xr:uid="{00000000-0006-0000-0100-000002000000}">
      <text>
        <r>
          <rPr>
            <sz val="9"/>
            <color indexed="81"/>
            <rFont val="Tahoma"/>
            <family val="2"/>
          </rPr>
          <t>State average MFP payment + 80% of Soybean CFAP payment
(based on 50% of 2019 production)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Ann Johanns</author>
    <author>dhof</author>
  </authors>
  <commentList>
    <comment ref="C5" authorId="0" shapeId="0" xr:uid="{00000000-0006-0000-0400-000001000000}">
      <text>
        <r>
          <rPr>
            <b/>
            <sz val="8"/>
            <color indexed="81"/>
            <rFont val="Tahoma"/>
            <family val="2"/>
          </rPr>
          <t xml:space="preserve">Source: </t>
        </r>
        <r>
          <rPr>
            <sz val="8"/>
            <color indexed="81"/>
            <rFont val="Tahoma"/>
            <family val="2"/>
          </rPr>
          <t>USDA National Agricultural Statistics Service</t>
        </r>
      </text>
    </comment>
    <comment ref="J5" authorId="1" shapeId="0" xr:uid="{00000000-0006-0000-0400-000002000000}">
      <text>
        <r>
          <rPr>
            <sz val="9"/>
            <color indexed="81"/>
            <rFont val="Tahoma"/>
            <family val="2"/>
          </rPr>
          <t>Net cost is the total cost of producing the crop 
less revenue insurance proceeds and government 
payments (LDP, Deficiency Payment and Fixed Payment). 
The net cost per bushel shows the amount of revenue 
needed from the sale of the corn to breakeven.</t>
        </r>
      </text>
    </comment>
  </commentList>
</comments>
</file>

<file path=xl/sharedStrings.xml><?xml version="1.0" encoding="utf-8"?>
<sst xmlns="http://schemas.openxmlformats.org/spreadsheetml/2006/main" count="817" uniqueCount="219">
  <si>
    <t>Corn</t>
  </si>
  <si>
    <t>Soybeans</t>
  </si>
  <si>
    <t>Total</t>
  </si>
  <si>
    <t>Per Acre</t>
  </si>
  <si>
    <t xml:space="preserve"> </t>
  </si>
  <si>
    <t>Seed</t>
  </si>
  <si>
    <t>Herbicide</t>
  </si>
  <si>
    <t>Fertilizer &amp; Lime</t>
  </si>
  <si>
    <t>Interest Rate (%)</t>
  </si>
  <si>
    <t>Per Bushel</t>
  </si>
  <si>
    <t>Direct Payments</t>
  </si>
  <si>
    <t>March</t>
  </si>
  <si>
    <t>April</t>
  </si>
  <si>
    <t>May</t>
  </si>
  <si>
    <t>June</t>
  </si>
  <si>
    <t>July</t>
  </si>
  <si>
    <t>Labor (hired &amp; operator)</t>
  </si>
  <si>
    <t>Oct.</t>
  </si>
  <si>
    <t>Nov.</t>
  </si>
  <si>
    <t>Dec.</t>
  </si>
  <si>
    <t>Jan.</t>
  </si>
  <si>
    <t>Feb.</t>
  </si>
  <si>
    <t>Other Costs</t>
  </si>
  <si>
    <t>File updated:</t>
  </si>
  <si>
    <t>Farmer types</t>
  </si>
  <si>
    <t>Analysis years</t>
  </si>
  <si>
    <t xml:space="preserve">Updated monthly </t>
  </si>
  <si>
    <t>Cost, yield and government payment assumptions</t>
  </si>
  <si>
    <t>2. Each operation raises only corn and soybeans in a 50/50 rotation.</t>
  </si>
  <si>
    <t>7. The money to purchase production inputs is borrowed at typical lender interest rates.</t>
  </si>
  <si>
    <t>8. Each operation has the same machinery line (typical investment per acre for Iowa cash-grain farms).</t>
  </si>
  <si>
    <t>9. Each operation has the same machinery indebtedness.</t>
  </si>
  <si>
    <t>10. Each farm operator has the same level of managerial skills.</t>
  </si>
  <si>
    <t>Modifying assumptions</t>
  </si>
  <si>
    <t>Crop</t>
  </si>
  <si>
    <t>Yield</t>
  </si>
  <si>
    <t>Interest</t>
  </si>
  <si>
    <t>Land</t>
  </si>
  <si>
    <t>Government Payments (per acre)</t>
  </si>
  <si>
    <t>Revenue Insurance Premium</t>
  </si>
  <si>
    <t>Acres</t>
  </si>
  <si>
    <t>Machinery</t>
  </si>
  <si>
    <t>Price</t>
  </si>
  <si>
    <t>Year &amp; Month</t>
  </si>
  <si>
    <t>Marketing</t>
  </si>
  <si>
    <t>Cost</t>
  </si>
  <si>
    <t>Net</t>
  </si>
  <si>
    <t>Return</t>
  </si>
  <si>
    <t>Insurance</t>
  </si>
  <si>
    <t>Storage</t>
  </si>
  <si>
    <t>Sales</t>
  </si>
  <si>
    <t>Returns</t>
  </si>
  <si>
    <t>Inputs</t>
  </si>
  <si>
    <t>Fuel, Repairs and Machine Hire</t>
  </si>
  <si>
    <t>Interest Cost</t>
  </si>
  <si>
    <t>Outstanding Land Debt (per owned acre)</t>
  </si>
  <si>
    <t>Landowner Farmer</t>
  </si>
  <si>
    <t>Common Items</t>
  </si>
  <si>
    <t>Ownership</t>
  </si>
  <si>
    <t>Year</t>
  </si>
  <si>
    <t>Fertilizer</t>
  </si>
  <si>
    <t>&amp; Lime</t>
  </si>
  <si>
    <t>Herbicides</t>
  </si>
  <si>
    <t>&amp; Other</t>
  </si>
  <si>
    <t>Fuel, Repair</t>
  </si>
  <si>
    <t>Labor</t>
  </si>
  <si>
    <t>&amp; Machine</t>
  </si>
  <si>
    <t>Hire</t>
  </si>
  <si>
    <t>Operating</t>
  </si>
  <si>
    <t>&amp; Facilities</t>
  </si>
  <si>
    <t>Cropland</t>
  </si>
  <si>
    <t>Cash Rented Cropland Acres</t>
  </si>
  <si>
    <t>Cropland Real Estate Taxes</t>
  </si>
  <si>
    <t>Owned Cropland Acres</t>
  </si>
  <si>
    <t>Owner</t>
  </si>
  <si>
    <t>Farmer</t>
  </si>
  <si>
    <t>Total Production Costs</t>
  </si>
  <si>
    <t>Next update:</t>
  </si>
  <si>
    <t>Updated:</t>
  </si>
  <si>
    <t>Next Update:</t>
  </si>
  <si>
    <t xml:space="preserve">4. Each operation has access to the same crop selling prices. Selling prices used are reported by USDA National Agricultural Statistics Services, Iowa Office. </t>
  </si>
  <si>
    <t>3. Each operation has the same yields, which is the Iowa average yield for that year.</t>
  </si>
  <si>
    <t>12. Each operation has the same type and level of crop revenue insurance.</t>
  </si>
  <si>
    <t>Cropland Acres</t>
  </si>
  <si>
    <t>Phosphorus</t>
  </si>
  <si>
    <t>Potash</t>
  </si>
  <si>
    <t>Diesel Fuel</t>
  </si>
  <si>
    <t>($/pound)</t>
  </si>
  <si>
    <t>($/gallon)</t>
  </si>
  <si>
    <t xml:space="preserve">Income </t>
  </si>
  <si>
    <t>Input Model</t>
  </si>
  <si>
    <t>Monthly Profitability</t>
  </si>
  <si>
    <t xml:space="preserve">Cost per Bushel </t>
  </si>
  <si>
    <t>Cost per Acre</t>
  </si>
  <si>
    <t>Soybean Production Costs per Bushel</t>
  </si>
  <si>
    <t>Soybean Production Costs per Acre</t>
  </si>
  <si>
    <t>Soybean Production Costs for All Soybean Acres</t>
  </si>
  <si>
    <t>Total for All Acres</t>
  </si>
  <si>
    <t>($/unit)</t>
  </si>
  <si>
    <t>Introduction to Soybean Production Profitability Analysis</t>
  </si>
  <si>
    <t>The profitability of producing soybeans varies greatly from year to year and within each year. To track this variability we have developed soybean cost and return budgets for typical cash-grain farming operations in Iowa. We track profitability by comparing the income to the cost of production. The comparison is shown on a monthly basis throughout the marketing year (Sept. - August). It shows the profit (loss) per bushel, per acre, and total for all acres, that the farmer would have received if the crop had been sold in that month.</t>
  </si>
  <si>
    <t>The purpose of the analysis is to track the monthly profitability of soybean production using two hypothetical cash-grain farming operations. The analysis is updated monthly to show the current profitability.</t>
  </si>
  <si>
    <t>Although the cost assumptions are believed to be typical of Iowa soybean farming operations, the assumption (input) coefficients in the spreadsheets can be changed to reflect your situation. If a coefficient is changed, the analysis and the graphs will automatically reflect the change. </t>
  </si>
  <si>
    <t>Ag Decision Maker, A1-86 Soybean Profitability</t>
  </si>
  <si>
    <r>
      <t>Charts:</t>
    </r>
    <r>
      <rPr>
        <b/>
        <i/>
        <sz val="10"/>
        <color rgb="FFC00000"/>
        <rFont val="Arial"/>
        <family val="2"/>
      </rPr>
      <t xml:space="preserve"> </t>
    </r>
    <r>
      <rPr>
        <i/>
        <sz val="10"/>
        <color rgb="FFC00000"/>
        <rFont val="Arial"/>
        <family val="2"/>
      </rPr>
      <t>(use tabs at bottom of spreadsheet to view)</t>
    </r>
  </si>
  <si>
    <r>
      <t>Output Tables:</t>
    </r>
    <r>
      <rPr>
        <b/>
        <i/>
        <sz val="10"/>
        <color rgb="FFC00000"/>
        <rFont val="Arial"/>
        <family val="2"/>
      </rPr>
      <t xml:space="preserve"> </t>
    </r>
    <r>
      <rPr>
        <i/>
        <sz val="10"/>
        <color rgb="FFC00000"/>
        <rFont val="Arial"/>
        <family val="2"/>
      </rPr>
      <t>(use tabs at bottom of spreadsheet to view)</t>
    </r>
  </si>
  <si>
    <r>
      <t>Input Table:</t>
    </r>
    <r>
      <rPr>
        <b/>
        <i/>
        <sz val="10"/>
        <color rgb="FFC00000"/>
        <rFont val="Arial"/>
        <family val="2"/>
      </rPr>
      <t xml:space="preserve"> </t>
    </r>
    <r>
      <rPr>
        <i/>
        <sz val="10"/>
        <color rgb="FFC00000"/>
        <rFont val="Arial"/>
        <family val="2"/>
      </rPr>
      <t>(use tabs at bottom of spreadsheet to view)</t>
    </r>
  </si>
  <si>
    <t>The cost of crop production varies greatly depending on whether the farmland is owned by the farmer or cash rented. To show these two extremes, two farming operations were developed. In the first farming operation, all of the cropland is owned (debt free). In the second farming operation, all of the land is cash rented. All of the other factors including costs, yields, etc. are the same for both farming operations.</t>
  </si>
  <si>
    <t>Except for the differences between the amount of farmland owned and rented, the farming operations are virtually identical.</t>
  </si>
  <si>
    <t>Land Owner Farmer (acres &amp; cost/acre)</t>
  </si>
  <si>
    <t>1. Each operation has 1,500 acres of cropland (land productivity is the same for each farm).</t>
  </si>
  <si>
    <t>Cropland Rent</t>
  </si>
  <si>
    <t>Tenant</t>
  </si>
  <si>
    <t>Tenant Farmer</t>
  </si>
  <si>
    <t>Sept. 2001</t>
  </si>
  <si>
    <t>Sept. 2002</t>
  </si>
  <si>
    <t>Sept. 2003</t>
  </si>
  <si>
    <t>Sept. 2004</t>
  </si>
  <si>
    <t>Sept. 2005</t>
  </si>
  <si>
    <t>Aug. 2004</t>
  </si>
  <si>
    <t>Aug. 2003</t>
  </si>
  <si>
    <t>Aug. 2002</t>
  </si>
  <si>
    <t>Aug. 2001</t>
  </si>
  <si>
    <t>Aug. 2005</t>
  </si>
  <si>
    <t>Aug. 2006</t>
  </si>
  <si>
    <t>Sept. 2006</t>
  </si>
  <si>
    <t>Aug. 2007</t>
  </si>
  <si>
    <t>Sept. 2007</t>
  </si>
  <si>
    <t>Aug. 2008</t>
  </si>
  <si>
    <t>Sept. 2008</t>
  </si>
  <si>
    <t>Aug. 2009</t>
  </si>
  <si>
    <t>Sept. 2009</t>
  </si>
  <si>
    <t>Aug. 2010</t>
  </si>
  <si>
    <t>Sept. 2010</t>
  </si>
  <si>
    <t>Aug. 2011</t>
  </si>
  <si>
    <t>Sept. 2011</t>
  </si>
  <si>
    <t>Aug. 2012</t>
  </si>
  <si>
    <t>Sept. 2012</t>
  </si>
  <si>
    <t>Aug. 2013</t>
  </si>
  <si>
    <t>Sept. 2013</t>
  </si>
  <si>
    <t>Aug. 2014</t>
  </si>
  <si>
    <t>Sept. 2014</t>
  </si>
  <si>
    <t>Aug. 2015</t>
  </si>
  <si>
    <t>Sept. 2015</t>
  </si>
  <si>
    <t>Aug. 2016</t>
  </si>
  <si>
    <t>Sept. 2016</t>
  </si>
  <si>
    <t>Unit Price Index of Primary Production Inputs (2000 = 100)</t>
  </si>
  <si>
    <t>Aug. 2017</t>
  </si>
  <si>
    <t>Landowner Farmer Returns per Bushel</t>
  </si>
  <si>
    <t>Landowner Farmer Returns per Acre</t>
  </si>
  <si>
    <t>Tenant Farmer Returns per Acre</t>
  </si>
  <si>
    <t>Tenant Farmer Returns per Bushel</t>
  </si>
  <si>
    <t>Sept. 2017</t>
  </si>
  <si>
    <t>Aug. 2018</t>
  </si>
  <si>
    <t>Jan. 2018</t>
  </si>
  <si>
    <t>Sept. 2018</t>
  </si>
  <si>
    <t>Jan. 2019</t>
  </si>
  <si>
    <t>Aug. 2019</t>
  </si>
  <si>
    <t>Soybean</t>
  </si>
  <si>
    <t>Soybean Profitability (using monthly average price)</t>
  </si>
  <si>
    <t>1/ Based on Iowa average corn yields -- USDA NASS, Iowa Office, www.nass.usda.gov/Statistics_by_State/Iowa/index.php</t>
  </si>
  <si>
    <t>Total Payments per Soybean Acre</t>
  </si>
  <si>
    <t>Total Cost per Cropland Acre</t>
  </si>
  <si>
    <t>Total Cost per Soybean Acre</t>
  </si>
  <si>
    <t>The inputs below can be modified, and the changes will automatically be reflected in the analysis and charts.</t>
  </si>
  <si>
    <t xml:space="preserve">To navigate among the pages in this workbook, 
use the tabs at the bottom of the page.
</t>
  </si>
  <si>
    <t>Input Price Index</t>
  </si>
  <si>
    <t>Unit Cost of Inputs</t>
  </si>
  <si>
    <t>Production Costs</t>
  </si>
  <si>
    <t>11. A marketing cost representing an interest charge on the production inputs, machinery ownership debt and land cost is computed for the length of time the grain is held after harvest. The marketing cost increases as the marketing year progresses due to accrued interest on these costs.</t>
  </si>
  <si>
    <r>
      <rPr>
        <sz val="10"/>
        <rFont val="Arial"/>
        <family val="2"/>
      </rPr>
      <t xml:space="preserve">6. The operation that cash rents cropland pays a typical rental rate for that year. The rental rates are based on rates for Iowa in Information File </t>
    </r>
    <r>
      <rPr>
        <u/>
        <sz val="10"/>
        <color indexed="12"/>
        <rFont val="Arial"/>
        <family val="2"/>
      </rPr>
      <t>Farmland Cash Rental Rate Survey.</t>
    </r>
  </si>
  <si>
    <r>
      <rPr>
        <sz val="10"/>
        <rFont val="Arial"/>
        <family val="2"/>
      </rPr>
      <t>5. Each operation has the same production input costs. The production input costs are changed each year to reflect the changes in costs from the previous year. Input costs are taken from Information File</t>
    </r>
    <r>
      <rPr>
        <u/>
        <sz val="10"/>
        <color indexed="12"/>
        <rFont val="Arial"/>
        <family val="2"/>
      </rPr>
      <t xml:space="preserve"> Estimated Costs of Crop Production.</t>
    </r>
  </si>
  <si>
    <t xml:space="preserve">The analysis includes the soybean production years 2000 to the present time. The marketing year for the crop year starts in September of the crop year and extends through August of the following year. For example, the marketing year for the 2017 soybean crop year started on September 1 of 2017 and extends through August 31 of 2018. During each month of the 2017 crop marketing year the profitability is shown by the difference between the income (based on the soybean selling price for that month) and cost of production for the 2017 soybean crop. The analysis is done for both the landowner farming operation and the cash rent farming operation. </t>
  </si>
  <si>
    <t>Sept. 2019</t>
  </si>
  <si>
    <t>Jan. 2020</t>
  </si>
  <si>
    <t>Aug. 2020</t>
  </si>
  <si>
    <t>ARC/PLC</t>
  </si>
  <si>
    <r>
      <rPr>
        <sz val="10"/>
        <rFont val="Arial"/>
        <family val="2"/>
      </rPr>
      <t xml:space="preserve">This institution is an equal opportunity provider. For the full non-discrimination statement or accommodation inquiries, go to </t>
    </r>
    <r>
      <rPr>
        <u/>
        <sz val="10"/>
        <color indexed="12"/>
        <rFont val="Arial"/>
        <family val="2"/>
      </rPr>
      <t>www.extension.iastate.edu/diversity/ext.</t>
    </r>
  </si>
  <si>
    <t>Sept. 2020</t>
  </si>
  <si>
    <t>Jan. 2021</t>
  </si>
  <si>
    <t>Aug. 2021</t>
  </si>
  <si>
    <t>Soybean Unit Cost of Primary Production Inputs</t>
  </si>
  <si>
    <r>
      <t xml:space="preserve">Input Costs per Soybean Acre  </t>
    </r>
    <r>
      <rPr>
        <b/>
        <vertAlign val="superscript"/>
        <sz val="12"/>
        <rFont val="Arial"/>
        <family val="2"/>
      </rPr>
      <t>2/</t>
    </r>
  </si>
  <si>
    <r>
      <t xml:space="preserve">Machinery Depreciation  </t>
    </r>
    <r>
      <rPr>
        <vertAlign val="superscript"/>
        <sz val="12"/>
        <rFont val="Arial"/>
        <family val="2"/>
      </rPr>
      <t>3/</t>
    </r>
  </si>
  <si>
    <r>
      <t xml:space="preserve">Building Depreciation </t>
    </r>
    <r>
      <rPr>
        <vertAlign val="superscript"/>
        <sz val="12"/>
        <rFont val="Arial"/>
        <family val="2"/>
      </rPr>
      <t xml:space="preserve"> 3/</t>
    </r>
  </si>
  <si>
    <r>
      <t xml:space="preserve">Cash Rental Rate </t>
    </r>
    <r>
      <rPr>
        <vertAlign val="superscript"/>
        <sz val="12"/>
        <rFont val="Arial"/>
        <family val="2"/>
      </rPr>
      <t>4/</t>
    </r>
  </si>
  <si>
    <t>Other Government Payments</t>
  </si>
  <si>
    <r>
      <t xml:space="preserve">Soybean Yield (bushels per acre) </t>
    </r>
    <r>
      <rPr>
        <b/>
        <vertAlign val="superscript"/>
        <sz val="12"/>
        <rFont val="Arial"/>
        <family val="2"/>
      </rPr>
      <t>1/</t>
    </r>
  </si>
  <si>
    <t>Loan Deficiency/Counter-Cyclical Pymts.</t>
  </si>
  <si>
    <t>Machinery, Equipment, Facilities per Acre</t>
  </si>
  <si>
    <t>2/ Based on ISU Extension and Outreach Estimated Cost of Crop Production for Iowa, high productivity budgets -- AgDM file A1-20</t>
  </si>
  <si>
    <t>4/ Based on ISU Extension and Outreach Farmland Cash Rental Rate Survey  -- AgDM file C2-10</t>
  </si>
  <si>
    <t>Sept. 2021</t>
  </si>
  <si>
    <t>Jan. 2022</t>
  </si>
  <si>
    <t>Aug. 2022</t>
  </si>
  <si>
    <t>Sept. 2022</t>
  </si>
  <si>
    <t>Jan. 2023</t>
  </si>
  <si>
    <t>Aug. 2023</t>
  </si>
  <si>
    <t>Utilities</t>
  </si>
  <si>
    <t>Avg. Months Borrowed</t>
  </si>
  <si>
    <t xml:space="preserve">Revenue Insurance Proceeds (per ac.) </t>
  </si>
  <si>
    <r>
      <t xml:space="preserve">Income </t>
    </r>
    <r>
      <rPr>
        <sz val="14"/>
        <rFont val="Arial"/>
        <family val="2"/>
      </rPr>
      <t>(not including soybean sales)</t>
    </r>
  </si>
  <si>
    <t>Tenant Farmer (acres &amp; cost/acre)</t>
  </si>
  <si>
    <t>Soybean Production Costs and Returns (landowner farmer and tenant farmer)</t>
  </si>
  <si>
    <t>Machinery Debt</t>
  </si>
  <si>
    <r>
      <t xml:space="preserve">  Costs </t>
    </r>
    <r>
      <rPr>
        <sz val="14"/>
        <rFont val="Arial"/>
        <family val="2"/>
      </rPr>
      <t xml:space="preserve">(Land) </t>
    </r>
    <r>
      <rPr>
        <b/>
        <i/>
        <sz val="14"/>
        <rFont val="Arial"/>
        <family val="2"/>
      </rPr>
      <t xml:space="preserve">                               </t>
    </r>
  </si>
  <si>
    <r>
      <t xml:space="preserve">  Costs </t>
    </r>
    <r>
      <rPr>
        <sz val="14"/>
        <rFont val="Arial"/>
        <family val="2"/>
      </rPr>
      <t xml:space="preserve">(Inputs and Machinery) </t>
    </r>
    <r>
      <rPr>
        <b/>
        <i/>
        <sz val="14"/>
        <rFont val="Arial"/>
        <family val="2"/>
      </rPr>
      <t xml:space="preserve">                               </t>
    </r>
  </si>
  <si>
    <t>3/ Based on Illinois Farm Business Records and Iowa Farm Business Records</t>
  </si>
  <si>
    <t>Costs</t>
  </si>
  <si>
    <t>Received</t>
  </si>
  <si>
    <t xml:space="preserve"> Total Cost                              </t>
  </si>
  <si>
    <t>Landowner Farmer total Cost per Acre</t>
  </si>
  <si>
    <t>Cash Renter Farmer Total Cost per Acre</t>
  </si>
  <si>
    <t>Insurance and Government Payments</t>
  </si>
  <si>
    <t>Crop
Input</t>
  </si>
  <si>
    <t>Sept. 2000</t>
  </si>
  <si>
    <t>($/acre)</t>
  </si>
  <si>
    <t>Monthly updates: Ann Johanns, aholste@iastate.edu</t>
  </si>
  <si>
    <t>Author: Don Hofstrand, retired extension agricultural business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</si>
</sst>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_);\(0\)"/>
    <numFmt numFmtId="165" formatCode="_(* #,##0_);_(* \(#,##0\);_(* &quot;-&quot;??_);_(@_)"/>
    <numFmt numFmtId="166" formatCode="_(&quot;$&quot;* #,##0_);_(&quot;$&quot;* \(#,##0\);_(&quot;$&quot;* &quot;-&quot;??_);_(@_)"/>
    <numFmt numFmtId="167" formatCode="0.0_);\(0.0\)"/>
    <numFmt numFmtId="168" formatCode="0.0"/>
    <numFmt numFmtId="169" formatCode="&quot;$&quot;#,##0"/>
  </numFmts>
  <fonts count="49" x14ac:knownFonts="1">
    <font>
      <sz val="10"/>
      <name val="Arial"/>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name val="Arial"/>
      <family val="2"/>
    </font>
    <font>
      <b/>
      <sz val="16"/>
      <name val="Arial"/>
      <family val="2"/>
    </font>
    <font>
      <b/>
      <sz val="11"/>
      <name val="Arial"/>
      <family val="2"/>
    </font>
    <font>
      <sz val="8"/>
      <name val="Arial"/>
      <family val="2"/>
    </font>
    <font>
      <sz val="10"/>
      <name val="Arial"/>
      <family val="2"/>
    </font>
    <font>
      <sz val="10"/>
      <color indexed="8"/>
      <name val="Arial"/>
      <family val="2"/>
    </font>
    <font>
      <u/>
      <sz val="10"/>
      <color indexed="12"/>
      <name val="Arial"/>
      <family val="2"/>
    </font>
    <font>
      <i/>
      <sz val="10"/>
      <name val="Arial"/>
      <family val="2"/>
    </font>
    <font>
      <sz val="9"/>
      <color indexed="81"/>
      <name val="Tahoma"/>
      <family val="2"/>
    </font>
    <font>
      <sz val="10"/>
      <name val="Arial"/>
      <family val="2"/>
    </font>
    <font>
      <sz val="8"/>
      <color indexed="81"/>
      <name val="Tahoma"/>
      <family val="2"/>
    </font>
    <font>
      <b/>
      <sz val="8"/>
      <color indexed="81"/>
      <name val="Tahoma"/>
      <family val="2"/>
    </font>
    <font>
      <b/>
      <sz val="12"/>
      <color indexed="45"/>
      <name val="Arial"/>
      <family val="2"/>
    </font>
    <font>
      <b/>
      <sz val="13.5"/>
      <name val="Arial"/>
      <family val="2"/>
    </font>
    <font>
      <sz val="10"/>
      <color indexed="10"/>
      <name val="Arial"/>
      <family val="2"/>
    </font>
    <font>
      <sz val="10"/>
      <color indexed="45"/>
      <name val="Arial"/>
      <family val="2"/>
    </font>
    <font>
      <b/>
      <i/>
      <sz val="14"/>
      <name val="Arial"/>
      <family val="2"/>
    </font>
    <font>
      <b/>
      <sz val="18"/>
      <name val="Arial"/>
      <family val="2"/>
    </font>
    <font>
      <sz val="12"/>
      <name val="Arial"/>
      <family val="2"/>
    </font>
    <font>
      <b/>
      <sz val="12"/>
      <name val="Arial"/>
      <family val="2"/>
    </font>
    <font>
      <i/>
      <sz val="11"/>
      <name val="Arial"/>
      <family val="2"/>
    </font>
    <font>
      <sz val="10"/>
      <color theme="0"/>
      <name val="Arial"/>
      <family val="2"/>
    </font>
    <font>
      <b/>
      <sz val="12"/>
      <color theme="5" tint="-0.249977111117893"/>
      <name val="Arial"/>
      <family val="2"/>
    </font>
    <font>
      <sz val="8"/>
      <color indexed="63"/>
      <name val="Calibri"/>
      <family val="2"/>
      <scheme val="minor"/>
    </font>
    <font>
      <u/>
      <sz val="10"/>
      <color rgb="FFC00000"/>
      <name val="Arial"/>
      <family val="2"/>
    </font>
    <font>
      <b/>
      <sz val="12"/>
      <color rgb="FFC00000"/>
      <name val="Arial"/>
      <family val="2"/>
    </font>
    <font>
      <b/>
      <i/>
      <sz val="10"/>
      <color rgb="FFC00000"/>
      <name val="Arial"/>
      <family val="2"/>
    </font>
    <font>
      <i/>
      <sz val="10"/>
      <color rgb="FFC00000"/>
      <name val="Arial"/>
      <family val="2"/>
    </font>
    <font>
      <b/>
      <i/>
      <sz val="10"/>
      <name val="Arial"/>
      <family val="2"/>
    </font>
    <font>
      <sz val="16"/>
      <name val="Arial"/>
      <family val="2"/>
    </font>
    <font>
      <i/>
      <sz val="13"/>
      <name val="Arial"/>
      <family val="2"/>
    </font>
    <font>
      <sz val="13"/>
      <name val="Arial"/>
      <family val="2"/>
    </font>
    <font>
      <b/>
      <sz val="13"/>
      <name val="Arial"/>
      <family val="2"/>
    </font>
    <font>
      <i/>
      <u/>
      <sz val="13"/>
      <name val="Arial"/>
      <family val="2"/>
    </font>
    <font>
      <i/>
      <sz val="14"/>
      <name val="Arial"/>
      <family val="2"/>
    </font>
    <font>
      <b/>
      <vertAlign val="superscript"/>
      <sz val="12"/>
      <name val="Arial"/>
      <family val="2"/>
    </font>
    <font>
      <vertAlign val="superscript"/>
      <sz val="12"/>
      <name val="Arial"/>
      <family val="2"/>
    </font>
    <font>
      <b/>
      <sz val="12"/>
      <color theme="1"/>
      <name val="Arial"/>
      <family val="2"/>
    </font>
    <font>
      <u/>
      <sz val="12"/>
      <color indexed="12"/>
      <name val="Arial"/>
      <family val="2"/>
    </font>
    <font>
      <i/>
      <sz val="13"/>
      <color theme="1"/>
      <name val="Arial"/>
      <family val="2"/>
    </font>
    <font>
      <sz val="14"/>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indexed="65"/>
        <bgColor indexed="64"/>
      </patternFill>
    </fill>
  </fills>
  <borders count="39">
    <border>
      <left/>
      <right/>
      <top/>
      <bottom/>
      <diagonal/>
    </border>
    <border>
      <left/>
      <right style="medium">
        <color auto="1"/>
      </right>
      <top/>
      <bottom/>
      <diagonal/>
    </border>
    <border>
      <left/>
      <right/>
      <top style="medium">
        <color auto="1"/>
      </top>
      <bottom/>
      <diagonal/>
    </border>
    <border>
      <left/>
      <right style="medium">
        <color auto="1"/>
      </right>
      <top style="medium">
        <color auto="1"/>
      </top>
      <bottom/>
      <diagonal/>
    </border>
    <border>
      <left/>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diagonal/>
    </border>
    <border>
      <left/>
      <right/>
      <top/>
      <bottom style="thin">
        <color auto="1"/>
      </bottom>
      <diagonal/>
    </border>
    <border>
      <left style="medium">
        <color auto="1"/>
      </left>
      <right/>
      <top/>
      <bottom style="medium">
        <color auto="1"/>
      </bottom>
      <diagonal/>
    </border>
    <border>
      <left style="medium">
        <color auto="1"/>
      </left>
      <right/>
      <top style="thin">
        <color auto="1"/>
      </top>
      <bottom style="thin">
        <color auto="1"/>
      </bottom>
      <diagonal/>
    </border>
    <border>
      <left/>
      <right/>
      <top style="thin">
        <color auto="1"/>
      </top>
      <bottom/>
      <diagonal/>
    </border>
    <border>
      <left/>
      <right style="medium">
        <color auto="1"/>
      </right>
      <top style="thin">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auto="1"/>
      </bottom>
      <diagonal/>
    </border>
    <border>
      <left/>
      <right/>
      <top style="medium">
        <color indexed="64"/>
      </top>
      <bottom style="medium">
        <color auto="1"/>
      </bottom>
      <diagonal/>
    </border>
    <border>
      <left/>
      <right style="medium">
        <color indexed="64"/>
      </right>
      <top style="medium">
        <color indexed="64"/>
      </top>
      <bottom style="medium">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s>
  <cellStyleXfs count="5">
    <xf numFmtId="0" fontId="0" fillId="0" borderId="0"/>
    <xf numFmtId="0" fontId="14" fillId="0" borderId="0" applyNumberFormat="0" applyFill="0" applyBorder="0" applyAlignment="0" applyProtection="0">
      <alignment vertical="top"/>
      <protection locked="0"/>
    </xf>
    <xf numFmtId="0" fontId="12" fillId="0" borderId="0"/>
    <xf numFmtId="9" fontId="7" fillId="0" borderId="0" applyFont="0" applyFill="0" applyBorder="0" applyAlignment="0" applyProtection="0"/>
    <xf numFmtId="43" fontId="6" fillId="0" borderId="0" applyFont="0" applyFill="0" applyBorder="0" applyAlignment="0" applyProtection="0"/>
  </cellStyleXfs>
  <cellXfs count="472">
    <xf numFmtId="0" fontId="0" fillId="0" borderId="0" xfId="0"/>
    <xf numFmtId="0" fontId="0" fillId="0" borderId="0" xfId="0" applyFill="1"/>
    <xf numFmtId="0" fontId="0" fillId="0" borderId="0" xfId="0" applyAlignment="1">
      <alignment wrapText="1"/>
    </xf>
    <xf numFmtId="0" fontId="0" fillId="0" borderId="0" xfId="0" applyProtection="1"/>
    <xf numFmtId="0" fontId="0" fillId="0" borderId="0" xfId="0" applyFill="1" applyBorder="1" applyProtection="1"/>
    <xf numFmtId="0" fontId="22" fillId="0" borderId="0" xfId="0" applyFont="1" applyProtection="1"/>
    <xf numFmtId="0" fontId="8" fillId="0" borderId="0" xfId="2" applyFont="1" applyFill="1" applyBorder="1" applyAlignment="1" applyProtection="1">
      <alignment horizontal="center"/>
    </xf>
    <xf numFmtId="164" fontId="23" fillId="0" borderId="0" xfId="3" applyNumberFormat="1" applyFont="1" applyFill="1" applyProtection="1"/>
    <xf numFmtId="0" fontId="23" fillId="0" borderId="0" xfId="0" applyFont="1" applyFill="1" applyProtection="1"/>
    <xf numFmtId="0" fontId="23" fillId="0" borderId="0" xfId="0" applyFont="1" applyProtection="1"/>
    <xf numFmtId="0" fontId="0" fillId="0" borderId="0" xfId="0" applyBorder="1" applyProtection="1"/>
    <xf numFmtId="0" fontId="13" fillId="0" borderId="0" xfId="0" applyFont="1" applyProtection="1"/>
    <xf numFmtId="42" fontId="12" fillId="0" borderId="0" xfId="0" applyNumberFormat="1" applyFont="1" applyFill="1" applyBorder="1" applyProtection="1"/>
    <xf numFmtId="0" fontId="17" fillId="0" borderId="0" xfId="0" applyFont="1" applyProtection="1"/>
    <xf numFmtId="42" fontId="12" fillId="0" borderId="0" xfId="0" applyNumberFormat="1" applyFont="1" applyBorder="1" applyProtection="1"/>
    <xf numFmtId="0" fontId="0" fillId="0" borderId="0" xfId="0" applyBorder="1"/>
    <xf numFmtId="0" fontId="0" fillId="3" borderId="0" xfId="0" applyFill="1" applyBorder="1" applyProtection="1"/>
    <xf numFmtId="0" fontId="10" fillId="3" borderId="0" xfId="0" applyFont="1" applyFill="1" applyBorder="1" applyAlignment="1" applyProtection="1">
      <alignment horizontal="center"/>
    </xf>
    <xf numFmtId="0" fontId="0" fillId="3" borderId="0" xfId="0" applyFill="1" applyBorder="1"/>
    <xf numFmtId="0" fontId="15" fillId="3" borderId="0" xfId="0" applyFont="1" applyFill="1" applyBorder="1" applyAlignment="1">
      <alignment horizontal="center"/>
    </xf>
    <xf numFmtId="0" fontId="8" fillId="3" borderId="8" xfId="0" applyFont="1" applyFill="1" applyBorder="1" applyAlignment="1">
      <alignment horizontal="left"/>
    </xf>
    <xf numFmtId="0" fontId="8" fillId="3" borderId="5" xfId="0" applyFont="1" applyFill="1" applyBorder="1" applyAlignment="1">
      <alignment horizontal="center"/>
    </xf>
    <xf numFmtId="0" fontId="12" fillId="3" borderId="5" xfId="0" applyFont="1" applyFill="1" applyBorder="1" applyAlignment="1">
      <alignment horizontal="center"/>
    </xf>
    <xf numFmtId="0" fontId="15" fillId="3" borderId="11" xfId="0" applyFont="1" applyFill="1" applyBorder="1" applyAlignment="1">
      <alignment horizontal="center"/>
    </xf>
    <xf numFmtId="0" fontId="0" fillId="3" borderId="7" xfId="0" applyFill="1" applyBorder="1"/>
    <xf numFmtId="0" fontId="0" fillId="3" borderId="2" xfId="0" applyFill="1" applyBorder="1"/>
    <xf numFmtId="0" fontId="15" fillId="3" borderId="14" xfId="0" applyFont="1" applyFill="1" applyBorder="1" applyAlignment="1">
      <alignment horizontal="center"/>
    </xf>
    <xf numFmtId="0" fontId="8" fillId="3" borderId="0" xfId="0" applyFont="1" applyFill="1" applyBorder="1" applyAlignment="1">
      <alignment horizontal="center"/>
    </xf>
    <xf numFmtId="0" fontId="8" fillId="4" borderId="0" xfId="0" applyFont="1" applyFill="1" applyBorder="1" applyProtection="1"/>
    <xf numFmtId="42" fontId="8" fillId="4" borderId="0" xfId="0" applyNumberFormat="1" applyFont="1" applyFill="1" applyBorder="1" applyProtection="1"/>
    <xf numFmtId="0" fontId="24" fillId="3" borderId="0" xfId="2" applyFont="1" applyFill="1" applyBorder="1" applyAlignment="1" applyProtection="1">
      <alignment horizontal="left"/>
    </xf>
    <xf numFmtId="0" fontId="15" fillId="3" borderId="19" xfId="0" applyFont="1" applyFill="1" applyBorder="1" applyAlignment="1">
      <alignment horizontal="center"/>
    </xf>
    <xf numFmtId="0" fontId="15" fillId="3" borderId="20" xfId="0" applyFont="1" applyFill="1" applyBorder="1" applyAlignment="1">
      <alignment horizontal="center"/>
    </xf>
    <xf numFmtId="0" fontId="12" fillId="3" borderId="0" xfId="0" applyFont="1" applyFill="1" applyBorder="1" applyAlignment="1">
      <alignment horizontal="center"/>
    </xf>
    <xf numFmtId="0" fontId="27" fillId="0" borderId="0" xfId="0" applyFont="1" applyBorder="1" applyAlignment="1">
      <alignment horizontal="center"/>
    </xf>
    <xf numFmtId="0" fontId="14" fillId="0" borderId="0" xfId="1" applyAlignment="1" applyProtection="1"/>
    <xf numFmtId="0" fontId="29" fillId="0" borderId="0" xfId="0" applyFont="1"/>
    <xf numFmtId="14" fontId="0" fillId="0" borderId="0" xfId="0" applyNumberFormat="1" applyProtection="1">
      <protection locked="0"/>
    </xf>
    <xf numFmtId="0" fontId="10" fillId="3" borderId="1" xfId="0" applyFont="1" applyFill="1" applyBorder="1" applyAlignment="1" applyProtection="1">
      <alignment horizontal="center"/>
    </xf>
    <xf numFmtId="0" fontId="5" fillId="3" borderId="0" xfId="0" applyFont="1" applyFill="1" applyBorder="1" applyAlignment="1">
      <alignment horizontal="center"/>
    </xf>
    <xf numFmtId="0" fontId="14" fillId="0" borderId="0" xfId="1" applyFont="1" applyAlignment="1" applyProtection="1">
      <alignment horizontal="left"/>
    </xf>
    <xf numFmtId="0" fontId="5" fillId="0" borderId="0" xfId="0" applyFont="1"/>
    <xf numFmtId="0" fontId="5" fillId="0" borderId="0" xfId="0" applyFont="1" applyAlignment="1">
      <alignment wrapText="1"/>
    </xf>
    <xf numFmtId="0" fontId="20" fillId="0" borderId="0" xfId="1" applyFont="1" applyFill="1" applyAlignment="1" applyProtection="1"/>
    <xf numFmtId="0" fontId="4" fillId="4" borderId="0" xfId="0" applyFont="1" applyFill="1" applyBorder="1" applyAlignment="1">
      <alignment horizontal="right"/>
    </xf>
    <xf numFmtId="16" fontId="8" fillId="0" borderId="0" xfId="0" applyNumberFormat="1" applyFont="1" applyAlignment="1">
      <alignment horizontal="right"/>
    </xf>
    <xf numFmtId="14" fontId="8" fillId="0" borderId="0" xfId="0" applyNumberFormat="1" applyFont="1" applyProtection="1">
      <protection locked="0"/>
    </xf>
    <xf numFmtId="44" fontId="0" fillId="3" borderId="0" xfId="0" applyNumberFormat="1" applyFill="1" applyBorder="1" applyAlignment="1">
      <alignment shrinkToFit="1"/>
    </xf>
    <xf numFmtId="44" fontId="12" fillId="3" borderId="0" xfId="0" applyNumberFormat="1" applyFont="1" applyFill="1" applyBorder="1" applyAlignment="1" applyProtection="1">
      <alignment shrinkToFit="1"/>
      <protection locked="0"/>
    </xf>
    <xf numFmtId="44" fontId="12" fillId="3" borderId="20" xfId="0" applyNumberFormat="1" applyFont="1" applyFill="1" applyBorder="1" applyAlignment="1" applyProtection="1">
      <alignment shrinkToFit="1"/>
      <protection locked="0"/>
    </xf>
    <xf numFmtId="44" fontId="7" fillId="3" borderId="20" xfId="0" applyNumberFormat="1" applyFont="1" applyFill="1" applyBorder="1" applyAlignment="1" applyProtection="1">
      <alignment shrinkToFit="1"/>
      <protection locked="0"/>
    </xf>
    <xf numFmtId="42" fontId="12" fillId="3" borderId="0" xfId="0" applyNumberFormat="1" applyFont="1" applyFill="1" applyBorder="1" applyAlignment="1" applyProtection="1">
      <alignment shrinkToFit="1"/>
      <protection locked="0"/>
    </xf>
    <xf numFmtId="42" fontId="12" fillId="3" borderId="20" xfId="0" applyNumberFormat="1" applyFont="1" applyFill="1" applyBorder="1" applyAlignment="1" applyProtection="1">
      <alignment shrinkToFit="1"/>
      <protection locked="0"/>
    </xf>
    <xf numFmtId="42" fontId="7" fillId="3" borderId="0" xfId="0" applyNumberFormat="1" applyFont="1" applyFill="1" applyBorder="1" applyAlignment="1" applyProtection="1">
      <alignment shrinkToFit="1"/>
      <protection locked="0"/>
    </xf>
    <xf numFmtId="42" fontId="7" fillId="3" borderId="20" xfId="0" applyNumberFormat="1" applyFont="1" applyFill="1" applyBorder="1" applyAlignment="1" applyProtection="1">
      <alignment shrinkToFit="1"/>
      <protection locked="0"/>
    </xf>
    <xf numFmtId="42" fontId="7" fillId="3" borderId="20" xfId="0" applyNumberFormat="1" applyFont="1" applyFill="1" applyBorder="1" applyAlignment="1">
      <alignment shrinkToFit="1"/>
    </xf>
    <xf numFmtId="44" fontId="0" fillId="3" borderId="8" xfId="0" applyNumberFormat="1" applyFill="1" applyBorder="1" applyAlignment="1">
      <alignment shrinkToFit="1"/>
    </xf>
    <xf numFmtId="44" fontId="12" fillId="3" borderId="8" xfId="0" applyNumberFormat="1" applyFont="1" applyFill="1" applyBorder="1" applyAlignment="1" applyProtection="1">
      <alignment shrinkToFit="1"/>
      <protection locked="0"/>
    </xf>
    <xf numFmtId="44" fontId="12" fillId="3" borderId="17" xfId="0" applyNumberFormat="1" applyFont="1" applyFill="1" applyBorder="1" applyAlignment="1" applyProtection="1">
      <alignment shrinkToFit="1"/>
      <protection locked="0"/>
    </xf>
    <xf numFmtId="44" fontId="7" fillId="3" borderId="17" xfId="0" applyNumberFormat="1" applyFont="1" applyFill="1" applyBorder="1" applyAlignment="1" applyProtection="1">
      <alignment shrinkToFit="1"/>
      <protection locked="0"/>
    </xf>
    <xf numFmtId="42" fontId="12" fillId="3" borderId="5" xfId="0" applyNumberFormat="1" applyFont="1" applyFill="1" applyBorder="1" applyAlignment="1" applyProtection="1">
      <alignment shrinkToFit="1"/>
      <protection locked="0"/>
    </xf>
    <xf numFmtId="42" fontId="12" fillId="3" borderId="8" xfId="0" applyNumberFormat="1" applyFont="1" applyFill="1" applyBorder="1" applyAlignment="1" applyProtection="1">
      <alignment shrinkToFit="1"/>
      <protection locked="0"/>
    </xf>
    <xf numFmtId="42" fontId="12" fillId="3" borderId="17" xfId="0" applyNumberFormat="1" applyFont="1" applyFill="1" applyBorder="1" applyAlignment="1" applyProtection="1">
      <alignment shrinkToFit="1"/>
      <protection locked="0"/>
    </xf>
    <xf numFmtId="42" fontId="7" fillId="3" borderId="8" xfId="0" applyNumberFormat="1" applyFont="1" applyFill="1" applyBorder="1" applyAlignment="1" applyProtection="1">
      <alignment shrinkToFit="1"/>
      <protection locked="0"/>
    </xf>
    <xf numFmtId="42" fontId="7" fillId="3" borderId="17" xfId="0" applyNumberFormat="1" applyFont="1" applyFill="1" applyBorder="1" applyAlignment="1" applyProtection="1">
      <alignment shrinkToFit="1"/>
      <protection locked="0"/>
    </xf>
    <xf numFmtId="42" fontId="7" fillId="3" borderId="17" xfId="0" applyNumberFormat="1" applyFont="1" applyFill="1" applyBorder="1" applyAlignment="1">
      <alignment shrinkToFit="1"/>
    </xf>
    <xf numFmtId="44" fontId="5" fillId="3" borderId="0" xfId="0" applyNumberFormat="1" applyFont="1" applyFill="1" applyBorder="1" applyAlignment="1" applyProtection="1">
      <alignment shrinkToFit="1"/>
      <protection locked="0"/>
    </xf>
    <xf numFmtId="42" fontId="5" fillId="3" borderId="0" xfId="0" applyNumberFormat="1" applyFont="1" applyFill="1" applyBorder="1" applyAlignment="1" applyProtection="1">
      <alignment shrinkToFit="1"/>
      <protection locked="0"/>
    </xf>
    <xf numFmtId="42" fontId="5" fillId="3" borderId="20" xfId="0" applyNumberFormat="1" applyFont="1" applyFill="1" applyBorder="1" applyAlignment="1" applyProtection="1">
      <alignment shrinkToFit="1"/>
      <protection locked="0"/>
    </xf>
    <xf numFmtId="42" fontId="5" fillId="3" borderId="20" xfId="0" applyNumberFormat="1" applyFont="1" applyFill="1" applyBorder="1" applyAlignment="1">
      <alignment shrinkToFit="1"/>
    </xf>
    <xf numFmtId="0" fontId="10" fillId="3" borderId="0" xfId="2" applyFont="1" applyFill="1" applyBorder="1" applyAlignment="1" applyProtection="1">
      <alignment horizontal="center"/>
    </xf>
    <xf numFmtId="42" fontId="5" fillId="3" borderId="0" xfId="0" applyNumberFormat="1" applyFont="1" applyFill="1" applyBorder="1" applyAlignment="1">
      <alignment shrinkToFit="1"/>
    </xf>
    <xf numFmtId="166" fontId="12" fillId="3" borderId="5" xfId="0" applyNumberFormat="1" applyFont="1" applyFill="1" applyBorder="1" applyAlignment="1" applyProtection="1">
      <alignment shrinkToFit="1"/>
      <protection locked="0"/>
    </xf>
    <xf numFmtId="44" fontId="5" fillId="3" borderId="25" xfId="0" applyNumberFormat="1" applyFont="1" applyFill="1" applyBorder="1" applyAlignment="1" applyProtection="1">
      <alignment shrinkToFit="1"/>
      <protection locked="0"/>
    </xf>
    <xf numFmtId="42" fontId="5" fillId="3" borderId="25" xfId="0" applyNumberFormat="1" applyFont="1" applyFill="1" applyBorder="1" applyAlignment="1" applyProtection="1">
      <alignment shrinkToFit="1"/>
      <protection locked="0"/>
    </xf>
    <xf numFmtId="166" fontId="0" fillId="3" borderId="5" xfId="0" applyNumberFormat="1" applyFill="1" applyBorder="1" applyAlignment="1">
      <alignment shrinkToFit="1"/>
    </xf>
    <xf numFmtId="42" fontId="5" fillId="3" borderId="8" xfId="0" applyNumberFormat="1" applyFont="1" applyFill="1" applyBorder="1" applyAlignment="1" applyProtection="1">
      <alignment shrinkToFit="1"/>
      <protection locked="0"/>
    </xf>
    <xf numFmtId="42" fontId="5" fillId="3" borderId="8" xfId="0" applyNumberFormat="1" applyFont="1" applyFill="1" applyBorder="1" applyAlignment="1">
      <alignment shrinkToFit="1"/>
    </xf>
    <xf numFmtId="42" fontId="5" fillId="3" borderId="17" xfId="0" applyNumberFormat="1" applyFont="1" applyFill="1" applyBorder="1" applyAlignment="1" applyProtection="1">
      <alignment shrinkToFit="1"/>
      <protection locked="0"/>
    </xf>
    <xf numFmtId="44" fontId="5" fillId="3" borderId="8" xfId="0" applyNumberFormat="1" applyFont="1" applyFill="1" applyBorder="1" applyAlignment="1" applyProtection="1">
      <alignment shrinkToFit="1"/>
      <protection locked="0"/>
    </xf>
    <xf numFmtId="0" fontId="5" fillId="3" borderId="5" xfId="0" applyFont="1" applyFill="1" applyBorder="1" applyAlignment="1">
      <alignment horizontal="center"/>
    </xf>
    <xf numFmtId="44" fontId="5" fillId="3" borderId="26" xfId="0" applyNumberFormat="1" applyFont="1" applyFill="1" applyBorder="1" applyAlignment="1" applyProtection="1">
      <alignment shrinkToFit="1"/>
      <protection locked="0"/>
    </xf>
    <xf numFmtId="44" fontId="0" fillId="3" borderId="14" xfId="0" applyNumberFormat="1" applyFill="1" applyBorder="1" applyAlignment="1">
      <alignment shrinkToFit="1"/>
    </xf>
    <xf numFmtId="44" fontId="0" fillId="3" borderId="11" xfId="0" applyNumberFormat="1" applyFill="1" applyBorder="1" applyAlignment="1">
      <alignment shrinkToFit="1"/>
    </xf>
    <xf numFmtId="44" fontId="5" fillId="3" borderId="27" xfId="0" applyNumberFormat="1" applyFont="1" applyFill="1" applyBorder="1" applyAlignment="1" applyProtection="1">
      <alignment shrinkToFit="1"/>
      <protection locked="0"/>
    </xf>
    <xf numFmtId="44" fontId="5" fillId="3" borderId="11" xfId="0" applyNumberFormat="1" applyFont="1" applyFill="1" applyBorder="1" applyAlignment="1" applyProtection="1">
      <alignment shrinkToFit="1"/>
      <protection locked="0"/>
    </xf>
    <xf numFmtId="42" fontId="12" fillId="3" borderId="14" xfId="0" applyNumberFormat="1" applyFont="1" applyFill="1" applyBorder="1" applyAlignment="1" applyProtection="1">
      <alignment shrinkToFit="1"/>
      <protection locked="0"/>
    </xf>
    <xf numFmtId="42" fontId="5" fillId="3" borderId="11" xfId="0" applyNumberFormat="1" applyFont="1" applyFill="1" applyBorder="1" applyAlignment="1" applyProtection="1">
      <alignment shrinkToFit="1"/>
      <protection locked="0"/>
    </xf>
    <xf numFmtId="42" fontId="12" fillId="3" borderId="11" xfId="0" applyNumberFormat="1" applyFont="1" applyFill="1" applyBorder="1" applyAlignment="1" applyProtection="1">
      <alignment shrinkToFit="1"/>
      <protection locked="0"/>
    </xf>
    <xf numFmtId="42" fontId="5" fillId="3" borderId="27" xfId="0" applyNumberFormat="1" applyFont="1" applyFill="1" applyBorder="1" applyAlignment="1" applyProtection="1">
      <alignment shrinkToFit="1"/>
      <protection locked="0"/>
    </xf>
    <xf numFmtId="166" fontId="12" fillId="3" borderId="14" xfId="0" applyNumberFormat="1" applyFont="1" applyFill="1" applyBorder="1" applyAlignment="1" applyProtection="1">
      <alignment shrinkToFit="1"/>
      <protection locked="0"/>
    </xf>
    <xf numFmtId="42" fontId="7" fillId="3" borderId="11" xfId="0" applyNumberFormat="1" applyFont="1" applyFill="1" applyBorder="1" applyAlignment="1" applyProtection="1">
      <alignment shrinkToFit="1"/>
      <protection locked="0"/>
    </xf>
    <xf numFmtId="42" fontId="5" fillId="3" borderId="19" xfId="0" applyNumberFormat="1" applyFont="1" applyFill="1" applyBorder="1" applyAlignment="1" applyProtection="1">
      <alignment shrinkToFit="1"/>
      <protection locked="0"/>
    </xf>
    <xf numFmtId="42" fontId="5" fillId="3" borderId="19" xfId="0" applyNumberFormat="1" applyFont="1" applyFill="1" applyBorder="1" applyAlignment="1">
      <alignment shrinkToFit="1"/>
    </xf>
    <xf numFmtId="42" fontId="5" fillId="3" borderId="26" xfId="0" applyNumberFormat="1" applyFont="1" applyFill="1" applyBorder="1" applyAlignment="1" applyProtection="1">
      <alignment shrinkToFit="1"/>
      <protection locked="0"/>
    </xf>
    <xf numFmtId="44" fontId="0" fillId="3" borderId="5" xfId="0" applyNumberFormat="1" applyFill="1" applyBorder="1" applyAlignment="1">
      <alignment shrinkToFit="1"/>
    </xf>
    <xf numFmtId="42" fontId="0" fillId="3" borderId="5" xfId="0" applyNumberFormat="1" applyFill="1" applyBorder="1" applyAlignment="1">
      <alignment shrinkToFit="1"/>
    </xf>
    <xf numFmtId="42" fontId="0" fillId="3" borderId="0" xfId="0" applyNumberFormat="1" applyFill="1" applyBorder="1" applyAlignment="1">
      <alignment shrinkToFit="1"/>
    </xf>
    <xf numFmtId="42" fontId="0" fillId="3" borderId="8" xfId="0" applyNumberFormat="1" applyFill="1" applyBorder="1" applyAlignment="1">
      <alignment shrinkToFit="1"/>
    </xf>
    <xf numFmtId="42" fontId="8" fillId="4" borderId="1" xfId="0" applyNumberFormat="1" applyFont="1" applyFill="1" applyBorder="1" applyProtection="1"/>
    <xf numFmtId="0" fontId="10" fillId="3" borderId="0" xfId="2" applyFont="1" applyFill="1" applyBorder="1" applyAlignment="1" applyProtection="1">
      <alignment horizontal="center" wrapText="1"/>
    </xf>
    <xf numFmtId="166" fontId="0" fillId="3" borderId="8" xfId="0" applyNumberFormat="1" applyFill="1" applyBorder="1" applyAlignment="1">
      <alignment shrinkToFit="1"/>
    </xf>
    <xf numFmtId="166" fontId="0" fillId="3" borderId="0" xfId="0" applyNumberFormat="1" applyFill="1" applyBorder="1" applyAlignment="1">
      <alignment shrinkToFit="1"/>
    </xf>
    <xf numFmtId="0" fontId="8" fillId="0" borderId="0" xfId="0" applyFont="1"/>
    <xf numFmtId="0" fontId="36" fillId="5" borderId="15" xfId="0" applyFont="1" applyFill="1" applyBorder="1" applyAlignment="1">
      <alignment horizontal="center"/>
    </xf>
    <xf numFmtId="0" fontId="36" fillId="5" borderId="1" xfId="0" applyFont="1" applyFill="1" applyBorder="1" applyAlignment="1">
      <alignment horizontal="center"/>
    </xf>
    <xf numFmtId="42" fontId="8" fillId="5" borderId="1" xfId="0" applyNumberFormat="1" applyFont="1" applyFill="1" applyBorder="1" applyAlignment="1">
      <alignment shrinkToFit="1"/>
    </xf>
    <xf numFmtId="42" fontId="8" fillId="5" borderId="6" xfId="0" applyNumberFormat="1" applyFont="1" applyFill="1" applyBorder="1" applyAlignment="1">
      <alignment shrinkToFit="1"/>
    </xf>
    <xf numFmtId="42" fontId="8" fillId="5" borderId="15" xfId="0" applyNumberFormat="1" applyFont="1" applyFill="1" applyBorder="1" applyAlignment="1">
      <alignment shrinkToFit="1"/>
    </xf>
    <xf numFmtId="0" fontId="36" fillId="5" borderId="11" xfId="0" applyFont="1" applyFill="1" applyBorder="1" applyAlignment="1">
      <alignment horizontal="center"/>
    </xf>
    <xf numFmtId="0" fontId="36" fillId="5" borderId="0" xfId="0" applyFont="1" applyFill="1" applyBorder="1" applyAlignment="1">
      <alignment horizontal="center"/>
    </xf>
    <xf numFmtId="42" fontId="8" fillId="5" borderId="0" xfId="0" applyNumberFormat="1" applyFont="1" applyFill="1" applyBorder="1" applyAlignment="1" applyProtection="1">
      <alignment shrinkToFit="1"/>
      <protection locked="0"/>
    </xf>
    <xf numFmtId="42" fontId="8" fillId="5" borderId="8" xfId="0" applyNumberFormat="1" applyFont="1" applyFill="1" applyBorder="1" applyAlignment="1" applyProtection="1">
      <alignment shrinkToFit="1"/>
      <protection locked="0"/>
    </xf>
    <xf numFmtId="42" fontId="8" fillId="5" borderId="26" xfId="0" applyNumberFormat="1" applyFont="1" applyFill="1" applyBorder="1" applyAlignment="1" applyProtection="1">
      <alignment shrinkToFit="1"/>
      <protection locked="0"/>
    </xf>
    <xf numFmtId="42" fontId="8" fillId="5" borderId="11" xfId="0" applyNumberFormat="1" applyFont="1" applyFill="1" applyBorder="1" applyAlignment="1" applyProtection="1">
      <alignment shrinkToFit="1"/>
      <protection locked="0"/>
    </xf>
    <xf numFmtId="166" fontId="8" fillId="5" borderId="26" xfId="0" applyNumberFormat="1" applyFont="1" applyFill="1" applyBorder="1" applyAlignment="1" applyProtection="1">
      <alignment shrinkToFit="1"/>
      <protection locked="0"/>
    </xf>
    <xf numFmtId="166" fontId="8" fillId="5" borderId="25" xfId="0" applyNumberFormat="1" applyFont="1" applyFill="1" applyBorder="1" applyAlignment="1" applyProtection="1">
      <alignment shrinkToFit="1"/>
      <protection locked="0"/>
    </xf>
    <xf numFmtId="42" fontId="8" fillId="5" borderId="1" xfId="0" applyNumberFormat="1" applyFont="1" applyFill="1" applyBorder="1" applyAlignment="1" applyProtection="1">
      <alignment shrinkToFit="1"/>
      <protection locked="0"/>
    </xf>
    <xf numFmtId="42" fontId="8" fillId="5" borderId="6" xfId="0" applyNumberFormat="1" applyFont="1" applyFill="1" applyBorder="1" applyAlignment="1" applyProtection="1">
      <alignment shrinkToFit="1"/>
      <protection locked="0"/>
    </xf>
    <xf numFmtId="42" fontId="8" fillId="5" borderId="15" xfId="0" applyNumberFormat="1" applyFont="1" applyFill="1" applyBorder="1" applyAlignment="1" applyProtection="1">
      <alignment shrinkToFit="1"/>
      <protection locked="0"/>
    </xf>
    <xf numFmtId="42" fontId="8" fillId="5" borderId="27" xfId="0" applyNumberFormat="1" applyFont="1" applyFill="1" applyBorder="1" applyAlignment="1" applyProtection="1">
      <alignment shrinkToFit="1"/>
      <protection locked="0"/>
    </xf>
    <xf numFmtId="42" fontId="8" fillId="5" borderId="25" xfId="0" applyNumberFormat="1" applyFont="1" applyFill="1" applyBorder="1" applyAlignment="1" applyProtection="1">
      <alignment shrinkToFit="1"/>
      <protection locked="0"/>
    </xf>
    <xf numFmtId="44" fontId="8" fillId="5" borderId="1" xfId="0" applyNumberFormat="1" applyFont="1" applyFill="1" applyBorder="1" applyAlignment="1" applyProtection="1">
      <alignment shrinkToFit="1"/>
      <protection locked="0"/>
    </xf>
    <xf numFmtId="44" fontId="8" fillId="5" borderId="6" xfId="0" applyNumberFormat="1" applyFont="1" applyFill="1" applyBorder="1" applyAlignment="1" applyProtection="1">
      <alignment shrinkToFit="1"/>
      <protection locked="0"/>
    </xf>
    <xf numFmtId="44" fontId="8" fillId="5" borderId="15" xfId="0" applyNumberFormat="1" applyFont="1" applyFill="1" applyBorder="1" applyAlignment="1" applyProtection="1">
      <alignment shrinkToFit="1"/>
      <protection locked="0"/>
    </xf>
    <xf numFmtId="44" fontId="8" fillId="5" borderId="0" xfId="0" applyNumberFormat="1" applyFont="1" applyFill="1" applyBorder="1" applyAlignment="1" applyProtection="1">
      <alignment shrinkToFit="1"/>
      <protection locked="0"/>
    </xf>
    <xf numFmtId="44" fontId="8" fillId="5" borderId="8" xfId="0" applyNumberFormat="1" applyFont="1" applyFill="1" applyBorder="1" applyAlignment="1" applyProtection="1">
      <alignment shrinkToFit="1"/>
      <protection locked="0"/>
    </xf>
    <xf numFmtId="44" fontId="8" fillId="5" borderId="26" xfId="0" applyNumberFormat="1" applyFont="1" applyFill="1" applyBorder="1" applyAlignment="1" applyProtection="1">
      <alignment shrinkToFit="1"/>
      <protection locked="0"/>
    </xf>
    <xf numFmtId="44" fontId="8" fillId="5" borderId="27" xfId="0" applyNumberFormat="1" applyFont="1" applyFill="1" applyBorder="1" applyAlignment="1" applyProtection="1">
      <alignment shrinkToFit="1"/>
      <protection locked="0"/>
    </xf>
    <xf numFmtId="44" fontId="8" fillId="5" borderId="25" xfId="0" applyNumberFormat="1" applyFont="1" applyFill="1" applyBorder="1" applyAlignment="1" applyProtection="1">
      <alignment shrinkToFit="1"/>
      <protection locked="0"/>
    </xf>
    <xf numFmtId="16" fontId="1" fillId="3" borderId="0" xfId="0" applyNumberFormat="1" applyFont="1" applyFill="1" applyBorder="1" applyAlignment="1">
      <alignment horizontal="center"/>
    </xf>
    <xf numFmtId="42" fontId="5" fillId="3" borderId="17" xfId="0" applyNumberFormat="1" applyFont="1" applyFill="1" applyBorder="1" applyAlignment="1">
      <alignment shrinkToFit="1"/>
    </xf>
    <xf numFmtId="0" fontId="1" fillId="3" borderId="8" xfId="0" applyFont="1" applyFill="1" applyBorder="1" applyAlignment="1">
      <alignment horizontal="center"/>
    </xf>
    <xf numFmtId="0" fontId="1" fillId="3" borderId="0" xfId="0" applyFont="1" applyFill="1" applyBorder="1" applyAlignment="1">
      <alignment horizontal="center"/>
    </xf>
    <xf numFmtId="0" fontId="1" fillId="0" borderId="0" xfId="0" applyFont="1"/>
    <xf numFmtId="42" fontId="1" fillId="3" borderId="0" xfId="0" applyNumberFormat="1" applyFont="1" applyFill="1" applyBorder="1" applyAlignment="1" applyProtection="1">
      <alignment shrinkToFit="1"/>
      <protection locked="0"/>
    </xf>
    <xf numFmtId="42" fontId="1" fillId="3" borderId="8" xfId="0" applyNumberFormat="1" applyFont="1" applyFill="1" applyBorder="1" applyAlignment="1" applyProtection="1">
      <alignment shrinkToFit="1"/>
      <protection locked="0"/>
    </xf>
    <xf numFmtId="42" fontId="1" fillId="3" borderId="11" xfId="0" applyNumberFormat="1" applyFont="1" applyFill="1" applyBorder="1" applyAlignment="1" applyProtection="1">
      <alignment shrinkToFit="1"/>
      <protection locked="0"/>
    </xf>
    <xf numFmtId="0" fontId="8" fillId="3" borderId="2" xfId="0" applyFont="1" applyFill="1" applyBorder="1" applyAlignment="1">
      <alignment horizontal="center"/>
    </xf>
    <xf numFmtId="0" fontId="8" fillId="3" borderId="8" xfId="0" applyFont="1" applyFill="1" applyBorder="1" applyAlignment="1">
      <alignment horizontal="center"/>
    </xf>
    <xf numFmtId="44" fontId="5" fillId="3" borderId="0" xfId="2" applyNumberFormat="1" applyFont="1" applyFill="1" applyBorder="1" applyAlignment="1" applyProtection="1">
      <alignment shrinkToFit="1"/>
      <protection locked="0"/>
    </xf>
    <xf numFmtId="44" fontId="5" fillId="3" borderId="8" xfId="2" applyNumberFormat="1" applyFont="1" applyFill="1" applyBorder="1" applyAlignment="1" applyProtection="1">
      <alignment shrinkToFit="1"/>
      <protection locked="0"/>
    </xf>
    <xf numFmtId="42" fontId="0" fillId="3" borderId="11" xfId="0" applyNumberFormat="1" applyFill="1" applyBorder="1" applyAlignment="1">
      <alignment shrinkToFit="1"/>
    </xf>
    <xf numFmtId="0" fontId="29" fillId="0" borderId="0" xfId="0" applyFont="1" applyBorder="1"/>
    <xf numFmtId="0" fontId="8" fillId="4" borderId="11" xfId="0" applyFont="1" applyFill="1" applyBorder="1" applyProtection="1"/>
    <xf numFmtId="0" fontId="0" fillId="4" borderId="0" xfId="0" applyFill="1" applyBorder="1" applyAlignment="1">
      <alignment horizontal="center"/>
    </xf>
    <xf numFmtId="37" fontId="5" fillId="3" borderId="0" xfId="0" applyNumberFormat="1" applyFont="1" applyFill="1" applyBorder="1" applyAlignment="1" applyProtection="1">
      <alignment shrinkToFit="1"/>
      <protection locked="0"/>
    </xf>
    <xf numFmtId="37" fontId="7" fillId="3" borderId="0" xfId="0" applyNumberFormat="1" applyFont="1" applyFill="1" applyBorder="1" applyAlignment="1" applyProtection="1">
      <alignment shrinkToFit="1"/>
      <protection locked="0"/>
    </xf>
    <xf numFmtId="37" fontId="7" fillId="3" borderId="8" xfId="0" applyNumberFormat="1" applyFont="1" applyFill="1" applyBorder="1" applyAlignment="1" applyProtection="1">
      <alignment shrinkToFit="1"/>
      <protection locked="0"/>
    </xf>
    <xf numFmtId="37" fontId="5" fillId="3" borderId="8" xfId="0" applyNumberFormat="1" applyFont="1" applyFill="1" applyBorder="1" applyAlignment="1" applyProtection="1">
      <alignment shrinkToFit="1"/>
      <protection locked="0"/>
    </xf>
    <xf numFmtId="37" fontId="5" fillId="3" borderId="11" xfId="0" applyNumberFormat="1" applyFont="1" applyFill="1" applyBorder="1" applyAlignment="1" applyProtection="1">
      <alignment shrinkToFit="1"/>
      <protection locked="0"/>
    </xf>
    <xf numFmtId="37" fontId="12" fillId="3" borderId="0" xfId="0" applyNumberFormat="1" applyFont="1" applyFill="1" applyBorder="1" applyAlignment="1" applyProtection="1">
      <alignment shrinkToFit="1"/>
      <protection locked="0"/>
    </xf>
    <xf numFmtId="37" fontId="12" fillId="3" borderId="8" xfId="0" applyNumberFormat="1" applyFont="1" applyFill="1" applyBorder="1" applyAlignment="1" applyProtection="1">
      <alignment shrinkToFit="1"/>
      <protection locked="0"/>
    </xf>
    <xf numFmtId="0" fontId="5" fillId="0" borderId="0" xfId="0" applyFont="1" applyAlignment="1"/>
    <xf numFmtId="0" fontId="5" fillId="0" borderId="0" xfId="0" applyFont="1" applyAlignment="1">
      <alignment horizontal="left" wrapText="1"/>
    </xf>
    <xf numFmtId="0" fontId="14" fillId="0" borderId="0" xfId="1" applyAlignment="1" applyProtection="1"/>
    <xf numFmtId="0" fontId="14" fillId="0" borderId="0" xfId="1" applyFill="1" applyBorder="1" applyAlignment="1" applyProtection="1"/>
    <xf numFmtId="0" fontId="26" fillId="5" borderId="13" xfId="0" applyFont="1" applyFill="1" applyBorder="1" applyAlignment="1"/>
    <xf numFmtId="0" fontId="26" fillId="5" borderId="22" xfId="0" applyFont="1" applyFill="1" applyBorder="1" applyAlignment="1"/>
    <xf numFmtId="0" fontId="0" fillId="0" borderId="0" xfId="0" applyAlignment="1">
      <alignment horizontal="left" indent="5"/>
    </xf>
    <xf numFmtId="0" fontId="25" fillId="3" borderId="18" xfId="0" applyFont="1" applyFill="1" applyBorder="1" applyAlignment="1">
      <alignment wrapText="1"/>
    </xf>
    <xf numFmtId="0" fontId="5" fillId="0" borderId="0" xfId="1" applyFont="1" applyAlignment="1" applyProtection="1">
      <alignment wrapText="1"/>
    </xf>
    <xf numFmtId="0" fontId="32" fillId="0" borderId="0" xfId="1" applyFont="1" applyAlignment="1" applyProtection="1"/>
    <xf numFmtId="0" fontId="5" fillId="0" borderId="0" xfId="1" applyFont="1" applyFill="1" applyAlignment="1" applyProtection="1">
      <alignment wrapText="1"/>
    </xf>
    <xf numFmtId="14" fontId="5" fillId="0" borderId="0" xfId="0" applyNumberFormat="1" applyFont="1" applyFill="1" applyAlignment="1" applyProtection="1">
      <alignment wrapText="1"/>
    </xf>
    <xf numFmtId="14" fontId="8" fillId="0" borderId="0" xfId="0" applyNumberFormat="1" applyFont="1" applyFill="1" applyAlignment="1" applyProtection="1">
      <alignment wrapText="1"/>
    </xf>
    <xf numFmtId="0" fontId="31" fillId="0" borderId="0" xfId="0" applyFont="1" applyFill="1" applyAlignment="1">
      <alignment wrapText="1"/>
    </xf>
    <xf numFmtId="0" fontId="1" fillId="3" borderId="30" xfId="0" applyFont="1" applyFill="1" applyBorder="1" applyAlignment="1">
      <alignment wrapText="1"/>
    </xf>
    <xf numFmtId="0" fontId="0" fillId="5" borderId="4" xfId="0" applyFill="1" applyBorder="1" applyAlignment="1">
      <alignment horizontal="left" indent="4"/>
    </xf>
    <xf numFmtId="0" fontId="0" fillId="5" borderId="18" xfId="0" applyFill="1" applyBorder="1" applyAlignment="1">
      <alignment horizontal="left" indent="4"/>
    </xf>
    <xf numFmtId="0" fontId="8" fillId="5" borderId="4" xfId="0" applyFont="1" applyFill="1" applyBorder="1" applyAlignment="1">
      <alignment horizontal="left" indent="4"/>
    </xf>
    <xf numFmtId="0" fontId="8" fillId="5" borderId="12" xfId="0" applyFont="1" applyFill="1" applyBorder="1" applyAlignment="1">
      <alignment horizontal="left" indent="4"/>
    </xf>
    <xf numFmtId="0" fontId="0" fillId="5" borderId="4" xfId="0" applyFill="1" applyBorder="1" applyAlignment="1">
      <alignment horizontal="left" indent="5"/>
    </xf>
    <xf numFmtId="0" fontId="0" fillId="5" borderId="18" xfId="0" applyFill="1" applyBorder="1" applyAlignment="1">
      <alignment horizontal="left" indent="5"/>
    </xf>
    <xf numFmtId="0" fontId="8" fillId="5" borderId="16" xfId="0" applyFont="1" applyFill="1" applyBorder="1" applyAlignment="1">
      <alignment horizontal="left" indent="5"/>
    </xf>
    <xf numFmtId="0" fontId="8" fillId="5" borderId="4" xfId="0" applyFont="1" applyFill="1" applyBorder="1" applyAlignment="1">
      <alignment horizontal="left" indent="5"/>
    </xf>
    <xf numFmtId="0" fontId="8" fillId="5" borderId="12" xfId="0" applyFont="1" applyFill="1" applyBorder="1" applyAlignment="1">
      <alignment horizontal="left" indent="5"/>
    </xf>
    <xf numFmtId="0" fontId="8" fillId="5" borderId="10" xfId="0" applyFont="1" applyFill="1" applyBorder="1" applyAlignment="1">
      <alignment horizontal="left" indent="10"/>
    </xf>
    <xf numFmtId="0" fontId="8" fillId="5" borderId="10" xfId="0" applyFont="1" applyFill="1" applyBorder="1" applyAlignment="1">
      <alignment horizontal="left" indent="11"/>
    </xf>
    <xf numFmtId="0" fontId="0" fillId="5" borderId="4" xfId="0" applyFill="1" applyBorder="1" applyAlignment="1">
      <alignment horizontal="left" indent="7"/>
    </xf>
    <xf numFmtId="0" fontId="0" fillId="5" borderId="18" xfId="0" applyFill="1" applyBorder="1" applyAlignment="1">
      <alignment horizontal="left" indent="7"/>
    </xf>
    <xf numFmtId="0" fontId="8" fillId="5" borderId="4" xfId="0" applyFont="1" applyFill="1" applyBorder="1" applyAlignment="1">
      <alignment horizontal="left" indent="7"/>
    </xf>
    <xf numFmtId="0" fontId="8" fillId="5" borderId="12" xfId="0" applyFont="1" applyFill="1" applyBorder="1" applyAlignment="1">
      <alignment horizontal="left" indent="7"/>
    </xf>
    <xf numFmtId="0" fontId="8" fillId="5" borderId="10" xfId="0" applyFont="1" applyFill="1" applyBorder="1" applyAlignment="1">
      <alignment horizontal="left" indent="15"/>
    </xf>
    <xf numFmtId="0" fontId="28" fillId="0" borderId="0" xfId="0" applyFont="1" applyBorder="1" applyAlignment="1" applyProtection="1"/>
    <xf numFmtId="0" fontId="0" fillId="0" borderId="0" xfId="0" applyBorder="1" applyAlignment="1" applyProtection="1"/>
    <xf numFmtId="0" fontId="0" fillId="0" borderId="1" xfId="0" applyBorder="1" applyAlignment="1" applyProtection="1"/>
    <xf numFmtId="0" fontId="8" fillId="4" borderId="0" xfId="0" applyFont="1" applyFill="1" applyBorder="1" applyAlignment="1"/>
    <xf numFmtId="44" fontId="0" fillId="3" borderId="34" xfId="0" applyNumberFormat="1" applyFill="1" applyBorder="1" applyAlignment="1">
      <alignment shrinkToFit="1"/>
    </xf>
    <xf numFmtId="42" fontId="0" fillId="3" borderId="34" xfId="0" applyNumberFormat="1" applyFill="1" applyBorder="1" applyAlignment="1">
      <alignment shrinkToFit="1"/>
    </xf>
    <xf numFmtId="166" fontId="0" fillId="3" borderId="34" xfId="0" applyNumberFormat="1" applyFill="1" applyBorder="1" applyAlignment="1">
      <alignment shrinkToFit="1"/>
    </xf>
    <xf numFmtId="0" fontId="12" fillId="4" borderId="2" xfId="0" applyFont="1" applyFill="1" applyBorder="1" applyAlignment="1">
      <alignment horizontal="center"/>
    </xf>
    <xf numFmtId="0" fontId="7" fillId="4" borderId="2" xfId="0" applyFont="1" applyFill="1" applyBorder="1" applyAlignment="1">
      <alignment horizontal="center"/>
    </xf>
    <xf numFmtId="0" fontId="7" fillId="4" borderId="2" xfId="0" applyFont="1" applyFill="1" applyBorder="1" applyProtection="1">
      <protection locked="0"/>
    </xf>
    <xf numFmtId="44" fontId="0" fillId="4" borderId="2" xfId="0" applyNumberFormat="1" applyFill="1" applyBorder="1"/>
    <xf numFmtId="0" fontId="0" fillId="4" borderId="2" xfId="0" applyFill="1" applyBorder="1"/>
    <xf numFmtId="44" fontId="12" fillId="4" borderId="2" xfId="0" applyNumberFormat="1" applyFont="1" applyFill="1" applyBorder="1" applyProtection="1">
      <protection locked="0"/>
    </xf>
    <xf numFmtId="44" fontId="8" fillId="4" borderId="2" xfId="0" applyNumberFormat="1" applyFont="1" applyFill="1" applyBorder="1" applyProtection="1">
      <protection locked="0"/>
    </xf>
    <xf numFmtId="44" fontId="7" fillId="4" borderId="2" xfId="0" applyNumberFormat="1" applyFont="1" applyFill="1" applyBorder="1" applyProtection="1">
      <protection locked="0"/>
    </xf>
    <xf numFmtId="37" fontId="12" fillId="4" borderId="2" xfId="0" applyNumberFormat="1" applyFont="1" applyFill="1" applyBorder="1" applyProtection="1">
      <protection locked="0"/>
    </xf>
    <xf numFmtId="42" fontId="12" fillId="4" borderId="2" xfId="0" applyNumberFormat="1" applyFont="1" applyFill="1" applyBorder="1" applyProtection="1">
      <protection locked="0"/>
    </xf>
    <xf numFmtId="37" fontId="8" fillId="4" borderId="2" xfId="0" applyNumberFormat="1" applyFont="1" applyFill="1" applyBorder="1" applyProtection="1">
      <protection locked="0"/>
    </xf>
    <xf numFmtId="42" fontId="8" fillId="4" borderId="2" xfId="0" applyNumberFormat="1" applyFont="1" applyFill="1" applyBorder="1" applyProtection="1">
      <protection locked="0"/>
    </xf>
    <xf numFmtId="37" fontId="7" fillId="4" borderId="2" xfId="0" applyNumberFormat="1" applyFont="1" applyFill="1" applyBorder="1" applyProtection="1">
      <protection locked="0"/>
    </xf>
    <xf numFmtId="42" fontId="7" fillId="4" borderId="2" xfId="0" applyNumberFormat="1" applyFont="1" applyFill="1" applyBorder="1" applyProtection="1">
      <protection locked="0"/>
    </xf>
    <xf numFmtId="42" fontId="7" fillId="4" borderId="2" xfId="0" applyNumberFormat="1" applyFont="1" applyFill="1" applyBorder="1"/>
    <xf numFmtId="42" fontId="0" fillId="4" borderId="2" xfId="0" applyNumberFormat="1" applyFill="1" applyBorder="1"/>
    <xf numFmtId="42" fontId="8" fillId="4" borderId="2" xfId="0" applyNumberFormat="1" applyFont="1" applyFill="1" applyBorder="1"/>
    <xf numFmtId="0" fontId="14" fillId="6" borderId="0" xfId="1" applyFill="1" applyAlignment="1" applyProtection="1">
      <alignment wrapText="1"/>
    </xf>
    <xf numFmtId="0" fontId="38" fillId="3" borderId="8" xfId="0" applyFont="1" applyFill="1" applyBorder="1" applyAlignment="1">
      <alignment horizontal="center"/>
    </xf>
    <xf numFmtId="0" fontId="38" fillId="3" borderId="0" xfId="0" applyFont="1" applyFill="1" applyBorder="1" applyAlignment="1">
      <alignment horizontal="center"/>
    </xf>
    <xf numFmtId="0" fontId="38" fillId="3" borderId="6" xfId="0" applyFont="1" applyFill="1" applyBorder="1" applyAlignment="1">
      <alignment horizontal="center"/>
    </xf>
    <xf numFmtId="168" fontId="39" fillId="3" borderId="0" xfId="0" applyNumberFormat="1" applyFont="1" applyFill="1" applyBorder="1" applyAlignment="1">
      <alignment horizontal="center"/>
    </xf>
    <xf numFmtId="0" fontId="38" fillId="3" borderId="34" xfId="0" applyFont="1" applyFill="1" applyBorder="1" applyAlignment="1">
      <alignment horizontal="center"/>
    </xf>
    <xf numFmtId="0" fontId="38" fillId="3" borderId="5" xfId="0" applyFont="1" applyFill="1" applyBorder="1" applyAlignment="1">
      <alignment horizontal="center"/>
    </xf>
    <xf numFmtId="0" fontId="39" fillId="3" borderId="34" xfId="0" applyFont="1" applyFill="1" applyBorder="1" applyAlignment="1">
      <alignment horizontal="center"/>
    </xf>
    <xf numFmtId="0" fontId="39" fillId="3" borderId="9" xfId="0" applyFont="1" applyFill="1" applyBorder="1" applyAlignment="1">
      <alignment horizontal="center"/>
    </xf>
    <xf numFmtId="0" fontId="39" fillId="3" borderId="7" xfId="0" applyFont="1" applyFill="1" applyBorder="1"/>
    <xf numFmtId="0" fontId="39" fillId="3" borderId="2" xfId="0" applyFont="1" applyFill="1" applyBorder="1"/>
    <xf numFmtId="0" fontId="40" fillId="3" borderId="2" xfId="0" applyFont="1" applyFill="1" applyBorder="1" applyAlignment="1">
      <alignment horizontal="center"/>
    </xf>
    <xf numFmtId="0" fontId="38" fillId="3" borderId="2" xfId="0" applyFont="1" applyFill="1" applyBorder="1" applyAlignment="1">
      <alignment horizontal="center"/>
    </xf>
    <xf numFmtId="0" fontId="38" fillId="3" borderId="0" xfId="0" applyFont="1" applyFill="1" applyBorder="1"/>
    <xf numFmtId="0" fontId="38" fillId="3" borderId="1" xfId="0" applyFont="1" applyFill="1" applyBorder="1" applyAlignment="1">
      <alignment horizontal="center"/>
    </xf>
    <xf numFmtId="168" fontId="39" fillId="3" borderId="35" xfId="0" applyNumberFormat="1" applyFont="1" applyFill="1" applyBorder="1" applyAlignment="1">
      <alignment horizontal="center"/>
    </xf>
    <xf numFmtId="0" fontId="41" fillId="3" borderId="2" xfId="0" applyFont="1" applyFill="1" applyBorder="1" applyAlignment="1"/>
    <xf numFmtId="0" fontId="39" fillId="3" borderId="3" xfId="0" applyFont="1" applyFill="1" applyBorder="1" applyAlignment="1"/>
    <xf numFmtId="42" fontId="39" fillId="3" borderId="0" xfId="0" applyNumberFormat="1" applyFont="1" applyFill="1" applyBorder="1"/>
    <xf numFmtId="42" fontId="39" fillId="3" borderId="35" xfId="0" applyNumberFormat="1" applyFont="1" applyFill="1" applyBorder="1"/>
    <xf numFmtId="0" fontId="42" fillId="3" borderId="0" xfId="0" applyFont="1" applyFill="1" applyBorder="1" applyAlignment="1">
      <alignment horizontal="center"/>
    </xf>
    <xf numFmtId="0" fontId="39" fillId="3" borderId="34" xfId="0" applyFont="1" applyFill="1" applyBorder="1" applyAlignment="1">
      <alignment horizontal="center" vertical="center"/>
    </xf>
    <xf numFmtId="0" fontId="41" fillId="3" borderId="2" xfId="0" applyFont="1" applyFill="1" applyBorder="1" applyAlignment="1">
      <alignment horizontal="left" indent="4"/>
    </xf>
    <xf numFmtId="0" fontId="38" fillId="3" borderId="2" xfId="0" applyFont="1" applyFill="1" applyBorder="1" applyAlignment="1"/>
    <xf numFmtId="0" fontId="39" fillId="3" borderId="0" xfId="0" applyFont="1" applyFill="1" applyBorder="1" applyAlignment="1">
      <alignment horizontal="center"/>
    </xf>
    <xf numFmtId="0" fontId="39" fillId="3" borderId="35" xfId="0" applyFont="1" applyFill="1" applyBorder="1" applyAlignment="1">
      <alignment horizontal="center"/>
    </xf>
    <xf numFmtId="0" fontId="39" fillId="0" borderId="0" xfId="0" applyFont="1" applyFill="1" applyBorder="1" applyAlignment="1">
      <alignment horizontal="center"/>
    </xf>
    <xf numFmtId="42" fontId="39" fillId="0" borderId="0" xfId="0" applyNumberFormat="1" applyFont="1" applyFill="1" applyBorder="1"/>
    <xf numFmtId="42" fontId="26" fillId="5" borderId="23" xfId="0" applyNumberFormat="1" applyFont="1" applyFill="1" applyBorder="1" applyProtection="1">
      <protection locked="0"/>
    </xf>
    <xf numFmtId="42" fontId="26" fillId="5" borderId="18" xfId="0" applyNumberFormat="1" applyFont="1" applyFill="1" applyBorder="1" applyProtection="1">
      <protection locked="0"/>
    </xf>
    <xf numFmtId="42" fontId="26" fillId="5" borderId="26" xfId="0" applyNumberFormat="1" applyFont="1" applyFill="1" applyBorder="1" applyProtection="1">
      <protection locked="0"/>
    </xf>
    <xf numFmtId="42" fontId="26" fillId="5" borderId="4" xfId="0" applyNumberFormat="1" applyFont="1" applyFill="1" applyBorder="1" applyProtection="1">
      <protection locked="0"/>
    </xf>
    <xf numFmtId="42" fontId="26" fillId="5" borderId="24" xfId="0" applyNumberFormat="1" applyFont="1" applyFill="1" applyBorder="1" applyProtection="1">
      <protection locked="0"/>
    </xf>
    <xf numFmtId="42" fontId="26" fillId="5" borderId="23" xfId="0" applyNumberFormat="1" applyFont="1" applyFill="1" applyBorder="1" applyAlignment="1" applyProtection="1">
      <alignment vertical="center"/>
      <protection locked="0"/>
    </xf>
    <xf numFmtId="42" fontId="26" fillId="5" borderId="18" xfId="0" applyNumberFormat="1" applyFont="1" applyFill="1" applyBorder="1" applyAlignment="1" applyProtection="1">
      <alignment vertical="center"/>
      <protection locked="0"/>
    </xf>
    <xf numFmtId="42" fontId="26" fillId="5" borderId="26" xfId="0" applyNumberFormat="1" applyFont="1" applyFill="1" applyBorder="1" applyAlignment="1" applyProtection="1">
      <alignment vertical="center"/>
      <protection locked="0"/>
    </xf>
    <xf numFmtId="42" fontId="26" fillId="5" borderId="4" xfId="0" applyNumberFormat="1" applyFont="1" applyFill="1" applyBorder="1" applyAlignment="1" applyProtection="1">
      <alignment vertical="center"/>
      <protection locked="0"/>
    </xf>
    <xf numFmtId="42" fontId="26" fillId="5" borderId="24" xfId="0" applyNumberFormat="1" applyFont="1" applyFill="1" applyBorder="1" applyAlignment="1" applyProtection="1">
      <alignment vertical="center"/>
      <protection locked="0"/>
    </xf>
    <xf numFmtId="0" fontId="27" fillId="3" borderId="4" xfId="2" applyFont="1" applyFill="1" applyBorder="1" applyAlignment="1" applyProtection="1">
      <alignment horizontal="center"/>
    </xf>
    <xf numFmtId="0" fontId="27" fillId="3" borderId="4" xfId="2" applyFont="1" applyFill="1" applyBorder="1" applyAlignment="1" applyProtection="1">
      <alignment horizontal="center" wrapText="1"/>
    </xf>
    <xf numFmtId="0" fontId="27" fillId="3" borderId="4" xfId="0" applyFont="1" applyFill="1" applyBorder="1" applyAlignment="1" applyProtection="1">
      <alignment horizontal="center"/>
    </xf>
    <xf numFmtId="0" fontId="27" fillId="3" borderId="12" xfId="0" applyFont="1" applyFill="1" applyBorder="1" applyAlignment="1" applyProtection="1">
      <alignment horizontal="center"/>
    </xf>
    <xf numFmtId="0" fontId="27" fillId="3" borderId="0" xfId="0" applyFont="1" applyFill="1" applyBorder="1" applyAlignment="1" applyProtection="1">
      <alignment horizontal="left"/>
    </xf>
    <xf numFmtId="0" fontId="26" fillId="3" borderId="8" xfId="0" applyFont="1" applyFill="1" applyBorder="1" applyAlignment="1" applyProtection="1"/>
    <xf numFmtId="0" fontId="26" fillId="3" borderId="0" xfId="0" applyFont="1" applyFill="1" applyBorder="1" applyAlignment="1" applyProtection="1"/>
    <xf numFmtId="1" fontId="26" fillId="3" borderId="0" xfId="0" applyNumberFormat="1" applyFont="1" applyFill="1" applyBorder="1" applyProtection="1"/>
    <xf numFmtId="1" fontId="26" fillId="3" borderId="1" xfId="0" applyNumberFormat="1" applyFont="1" applyFill="1" applyBorder="1" applyProtection="1"/>
    <xf numFmtId="10" fontId="26" fillId="5" borderId="23" xfId="0" applyNumberFormat="1" applyFont="1" applyFill="1" applyBorder="1" applyProtection="1">
      <protection locked="0"/>
    </xf>
    <xf numFmtId="10" fontId="26" fillId="5" borderId="18" xfId="0" applyNumberFormat="1" applyFont="1" applyFill="1" applyBorder="1" applyProtection="1">
      <protection locked="0"/>
    </xf>
    <xf numFmtId="10" fontId="26" fillId="5" borderId="4" xfId="0" applyNumberFormat="1" applyFont="1" applyFill="1" applyBorder="1" applyProtection="1">
      <protection locked="0"/>
    </xf>
    <xf numFmtId="10" fontId="26" fillId="5" borderId="24" xfId="0" applyNumberFormat="1" applyFont="1" applyFill="1" applyBorder="1" applyProtection="1">
      <protection locked="0"/>
    </xf>
    <xf numFmtId="164" fontId="26" fillId="5" borderId="23" xfId="0" applyNumberFormat="1" applyFont="1" applyFill="1" applyBorder="1" applyProtection="1">
      <protection locked="0"/>
    </xf>
    <xf numFmtId="164" fontId="26" fillId="5" borderId="27" xfId="0" applyNumberFormat="1" applyFont="1" applyFill="1" applyBorder="1" applyProtection="1">
      <protection locked="0"/>
    </xf>
    <xf numFmtId="164" fontId="26" fillId="5" borderId="11" xfId="0" applyNumberFormat="1" applyFont="1" applyFill="1" applyBorder="1" applyProtection="1">
      <protection locked="0"/>
    </xf>
    <xf numFmtId="164" fontId="26" fillId="5" borderId="28" xfId="0" applyNumberFormat="1" applyFont="1" applyFill="1" applyBorder="1" applyProtection="1">
      <protection locked="0"/>
    </xf>
    <xf numFmtId="0" fontId="27" fillId="3" borderId="34" xfId="0" applyFont="1" applyFill="1" applyBorder="1" applyAlignment="1" applyProtection="1">
      <alignment horizontal="left" indent="3"/>
    </xf>
    <xf numFmtId="42" fontId="27" fillId="3" borderId="0" xfId="0" applyNumberFormat="1" applyFont="1" applyFill="1" applyBorder="1" applyProtection="1"/>
    <xf numFmtId="42" fontId="27" fillId="3" borderId="1" xfId="0" applyNumberFormat="1" applyFont="1" applyFill="1" applyBorder="1" applyProtection="1"/>
    <xf numFmtId="0" fontId="27" fillId="3" borderId="0" xfId="0" applyFont="1" applyFill="1" applyBorder="1" applyProtection="1"/>
    <xf numFmtId="42" fontId="26" fillId="3" borderId="0" xfId="0" applyNumberFormat="1" applyFont="1" applyFill="1" applyBorder="1" applyAlignment="1" applyProtection="1"/>
    <xf numFmtId="42" fontId="26" fillId="5" borderId="16" xfId="0" applyNumberFormat="1" applyFont="1" applyFill="1" applyBorder="1" applyProtection="1">
      <protection locked="0"/>
    </xf>
    <xf numFmtId="10" fontId="26" fillId="5" borderId="16" xfId="0" applyNumberFormat="1" applyFont="1" applyFill="1" applyBorder="1" applyProtection="1">
      <protection locked="0"/>
    </xf>
    <xf numFmtId="0" fontId="26" fillId="3" borderId="0" xfId="0" applyFont="1" applyFill="1" applyBorder="1" applyProtection="1"/>
    <xf numFmtId="0" fontId="26" fillId="3" borderId="1" xfId="0" applyFont="1" applyFill="1" applyBorder="1" applyProtection="1"/>
    <xf numFmtId="165" fontId="26" fillId="5" borderId="23" xfId="4" applyNumberFormat="1" applyFont="1" applyFill="1" applyBorder="1" applyProtection="1">
      <protection locked="0"/>
    </xf>
    <xf numFmtId="165" fontId="26" fillId="5" borderId="18" xfId="4" applyNumberFormat="1" applyFont="1" applyFill="1" applyBorder="1" applyProtection="1">
      <protection locked="0"/>
    </xf>
    <xf numFmtId="165" fontId="26" fillId="5" borderId="4" xfId="4" applyNumberFormat="1" applyFont="1" applyFill="1" applyBorder="1" applyProtection="1">
      <protection locked="0"/>
    </xf>
    <xf numFmtId="165" fontId="26" fillId="5" borderId="16" xfId="4" applyNumberFormat="1" applyFont="1" applyFill="1" applyBorder="1" applyProtection="1">
      <protection locked="0"/>
    </xf>
    <xf numFmtId="165" fontId="26" fillId="5" borderId="24" xfId="4" applyNumberFormat="1" applyFont="1" applyFill="1" applyBorder="1" applyProtection="1">
      <protection locked="0"/>
    </xf>
    <xf numFmtId="0" fontId="27" fillId="3" borderId="8" xfId="0" applyFont="1" applyFill="1" applyBorder="1" applyProtection="1"/>
    <xf numFmtId="164" fontId="26" fillId="3" borderId="0" xfId="0" applyNumberFormat="1" applyFont="1" applyFill="1" applyBorder="1" applyProtection="1"/>
    <xf numFmtId="164" fontId="26" fillId="3" borderId="1" xfId="0" applyNumberFormat="1" applyFont="1" applyFill="1" applyBorder="1" applyProtection="1"/>
    <xf numFmtId="164" fontId="26" fillId="5" borderId="18" xfId="0" applyNumberFormat="1" applyFont="1" applyFill="1" applyBorder="1" applyProtection="1">
      <protection locked="0"/>
    </xf>
    <xf numFmtId="164" fontId="26" fillId="5" borderId="4" xfId="0" applyNumberFormat="1" applyFont="1" applyFill="1" applyBorder="1" applyProtection="1">
      <protection locked="0"/>
    </xf>
    <xf numFmtId="164" fontId="26" fillId="5" borderId="16" xfId="0" applyNumberFormat="1" applyFont="1" applyFill="1" applyBorder="1" applyProtection="1">
      <protection locked="0"/>
    </xf>
    <xf numFmtId="164" fontId="26" fillId="5" borderId="24" xfId="0" applyNumberFormat="1" applyFont="1" applyFill="1" applyBorder="1" applyProtection="1">
      <protection locked="0"/>
    </xf>
    <xf numFmtId="165" fontId="26" fillId="3" borderId="0" xfId="4" applyNumberFormat="1" applyFont="1" applyFill="1" applyBorder="1" applyProtection="1"/>
    <xf numFmtId="165" fontId="26" fillId="3" borderId="1" xfId="4" applyNumberFormat="1" applyFont="1" applyFill="1" applyBorder="1" applyProtection="1"/>
    <xf numFmtId="42" fontId="27" fillId="3" borderId="11" xfId="0" applyNumberFormat="1" applyFont="1" applyFill="1" applyBorder="1" applyProtection="1"/>
    <xf numFmtId="42" fontId="27" fillId="3" borderId="35" xfId="0" applyNumberFormat="1" applyFont="1" applyFill="1" applyBorder="1" applyProtection="1"/>
    <xf numFmtId="42" fontId="27" fillId="3" borderId="36" xfId="0" applyNumberFormat="1" applyFont="1" applyFill="1" applyBorder="1" applyProtection="1"/>
    <xf numFmtId="164" fontId="26" fillId="5" borderId="26" xfId="0" applyNumberFormat="1" applyFont="1" applyFill="1" applyBorder="1" applyProtection="1">
      <protection locked="0"/>
    </xf>
    <xf numFmtId="164" fontId="26" fillId="3" borderId="4" xfId="0" applyNumberFormat="1" applyFont="1" applyFill="1" applyBorder="1" applyProtection="1"/>
    <xf numFmtId="164" fontId="26" fillId="3" borderId="11" xfId="0" applyNumberFormat="1" applyFont="1" applyFill="1" applyBorder="1" applyProtection="1"/>
    <xf numFmtId="164" fontId="26" fillId="3" borderId="8" xfId="0" applyNumberFormat="1" applyFont="1" applyFill="1" applyBorder="1" applyProtection="1"/>
    <xf numFmtId="164" fontId="26" fillId="3" borderId="12" xfId="0" applyNumberFormat="1" applyFont="1" applyFill="1" applyBorder="1" applyProtection="1"/>
    <xf numFmtId="0" fontId="26" fillId="0" borderId="0" xfId="0" applyFont="1" applyBorder="1" applyProtection="1"/>
    <xf numFmtId="0" fontId="26" fillId="4" borderId="0" xfId="0" applyFont="1" applyFill="1" applyBorder="1" applyProtection="1"/>
    <xf numFmtId="0" fontId="26" fillId="4" borderId="11" xfId="0" applyFont="1" applyFill="1" applyBorder="1" applyProtection="1"/>
    <xf numFmtId="0" fontId="26" fillId="0" borderId="11" xfId="0" applyFont="1" applyFill="1" applyBorder="1" applyProtection="1"/>
    <xf numFmtId="0" fontId="26" fillId="2" borderId="11" xfId="0" applyFont="1" applyFill="1" applyBorder="1" applyProtection="1"/>
    <xf numFmtId="0" fontId="26" fillId="2" borderId="1" xfId="0" applyFont="1" applyFill="1" applyBorder="1" applyProtection="1"/>
    <xf numFmtId="0" fontId="27" fillId="3" borderId="11" xfId="0" applyFont="1" applyFill="1" applyBorder="1" applyAlignment="1" applyProtection="1">
      <alignment horizontal="center"/>
    </xf>
    <xf numFmtId="0" fontId="26" fillId="3" borderId="4" xfId="0" applyFont="1" applyFill="1" applyBorder="1" applyProtection="1"/>
    <xf numFmtId="0" fontId="26" fillId="3" borderId="8" xfId="0" applyFont="1" applyFill="1" applyBorder="1" applyProtection="1"/>
    <xf numFmtId="0" fontId="27" fillId="3" borderId="0" xfId="0" applyFont="1" applyFill="1" applyBorder="1" applyAlignment="1" applyProtection="1">
      <alignment horizontal="center"/>
    </xf>
    <xf numFmtId="0" fontId="26" fillId="3" borderId="0" xfId="0" applyFont="1" applyFill="1" applyBorder="1" applyAlignment="1" applyProtection="1">
      <alignment horizontal="center"/>
    </xf>
    <xf numFmtId="0" fontId="26" fillId="3" borderId="1" xfId="0" applyFont="1" applyFill="1" applyBorder="1" applyAlignment="1" applyProtection="1">
      <alignment horizontal="center"/>
    </xf>
    <xf numFmtId="167" fontId="26" fillId="5" borderId="23" xfId="0" applyNumberFormat="1" applyFont="1" applyFill="1" applyBorder="1" applyProtection="1">
      <protection locked="0"/>
    </xf>
    <xf numFmtId="167" fontId="26" fillId="5" borderId="18" xfId="0" applyNumberFormat="1" applyFont="1" applyFill="1" applyBorder="1" applyProtection="1">
      <protection locked="0"/>
    </xf>
    <xf numFmtId="167" fontId="26" fillId="5" borderId="25" xfId="0" applyNumberFormat="1" applyFont="1" applyFill="1" applyBorder="1" applyProtection="1">
      <protection locked="0"/>
    </xf>
    <xf numFmtId="167" fontId="26" fillId="5" borderId="4" xfId="0" applyNumberFormat="1" applyFont="1" applyFill="1" applyBorder="1" applyProtection="1">
      <protection locked="0"/>
    </xf>
    <xf numFmtId="167" fontId="26" fillId="5" borderId="24" xfId="0" applyNumberFormat="1" applyFont="1" applyFill="1" applyBorder="1" applyProtection="1">
      <protection locked="0"/>
    </xf>
    <xf numFmtId="0" fontId="27" fillId="3" borderId="0" xfId="0" applyFont="1" applyFill="1" applyBorder="1" applyAlignment="1" applyProtection="1"/>
    <xf numFmtId="0" fontId="26" fillId="3" borderId="11" xfId="0" applyFont="1" applyFill="1" applyBorder="1" applyAlignment="1" applyProtection="1"/>
    <xf numFmtId="42" fontId="26" fillId="5" borderId="27" xfId="0" applyNumberFormat="1" applyFont="1" applyFill="1" applyBorder="1" applyProtection="1">
      <protection locked="0"/>
    </xf>
    <xf numFmtId="42" fontId="26" fillId="5" borderId="11" xfId="0" applyNumberFormat="1" applyFont="1" applyFill="1" applyBorder="1" applyProtection="1">
      <protection locked="0"/>
    </xf>
    <xf numFmtId="42" fontId="26" fillId="5" borderId="28" xfId="0" applyNumberFormat="1" applyFont="1" applyFill="1" applyBorder="1" applyProtection="1">
      <protection locked="0"/>
    </xf>
    <xf numFmtId="42" fontId="26" fillId="5" borderId="29" xfId="0" applyNumberFormat="1" applyFont="1" applyFill="1" applyBorder="1" applyProtection="1">
      <protection locked="0"/>
    </xf>
    <xf numFmtId="42" fontId="27" fillId="3" borderId="4" xfId="0" applyNumberFormat="1" applyFont="1" applyFill="1" applyBorder="1" applyProtection="1"/>
    <xf numFmtId="42" fontId="27" fillId="3" borderId="12" xfId="0" applyNumberFormat="1" applyFont="1" applyFill="1" applyBorder="1" applyProtection="1"/>
    <xf numFmtId="0" fontId="26" fillId="0" borderId="0" xfId="0" applyFont="1" applyProtection="1"/>
    <xf numFmtId="0" fontId="46" fillId="0" borderId="0" xfId="1" applyFont="1" applyAlignment="1" applyProtection="1"/>
    <xf numFmtId="0" fontId="46" fillId="0" borderId="0" xfId="1" applyFont="1" applyFill="1" applyBorder="1" applyAlignment="1" applyProtection="1"/>
    <xf numFmtId="0" fontId="26" fillId="0" borderId="0" xfId="0" applyFont="1" applyFill="1" applyBorder="1" applyProtection="1"/>
    <xf numFmtId="0" fontId="27" fillId="3" borderId="13" xfId="2" applyFont="1" applyFill="1" applyBorder="1" applyAlignment="1" applyProtection="1">
      <alignment horizontal="center"/>
    </xf>
    <xf numFmtId="0" fontId="27" fillId="3" borderId="13" xfId="0" applyFont="1" applyFill="1" applyBorder="1" applyAlignment="1" applyProtection="1">
      <alignment horizontal="center"/>
    </xf>
    <xf numFmtId="0" fontId="27" fillId="3" borderId="13" xfId="2" applyFont="1" applyFill="1" applyBorder="1" applyAlignment="1" applyProtection="1">
      <alignment horizontal="center" wrapText="1"/>
    </xf>
    <xf numFmtId="0" fontId="27" fillId="3" borderId="22" xfId="2" applyFont="1" applyFill="1" applyBorder="1" applyAlignment="1" applyProtection="1">
      <alignment horizontal="center" wrapText="1"/>
    </xf>
    <xf numFmtId="0" fontId="47" fillId="3" borderId="34" xfId="0" applyFont="1" applyFill="1" applyBorder="1" applyAlignment="1">
      <alignment horizontal="center"/>
    </xf>
    <xf numFmtId="0" fontId="47" fillId="3" borderId="0" xfId="0" applyFont="1" applyFill="1" applyBorder="1" applyAlignment="1">
      <alignment horizontal="center"/>
    </xf>
    <xf numFmtId="0" fontId="47" fillId="3" borderId="1" xfId="0" applyFont="1" applyFill="1" applyBorder="1" applyAlignment="1">
      <alignment horizontal="center"/>
    </xf>
    <xf numFmtId="0" fontId="47" fillId="3" borderId="5" xfId="0" applyFont="1" applyFill="1" applyBorder="1" applyAlignment="1">
      <alignment horizontal="center"/>
    </xf>
    <xf numFmtId="0" fontId="47" fillId="3" borderId="8" xfId="0" applyFont="1" applyFill="1" applyBorder="1" applyAlignment="1">
      <alignment horizontal="center"/>
    </xf>
    <xf numFmtId="0" fontId="47" fillId="3" borderId="6" xfId="0" applyFont="1" applyFill="1" applyBorder="1" applyAlignment="1">
      <alignment horizontal="center"/>
    </xf>
    <xf numFmtId="8" fontId="39" fillId="3" borderId="0" xfId="0" applyNumberFormat="1" applyFont="1" applyFill="1" applyBorder="1" applyAlignment="1">
      <alignment horizontal="center"/>
    </xf>
    <xf numFmtId="6" fontId="39" fillId="3" borderId="1" xfId="0" applyNumberFormat="1" applyFont="1" applyFill="1" applyBorder="1" applyAlignment="1">
      <alignment horizontal="center"/>
    </xf>
    <xf numFmtId="7" fontId="39" fillId="3" borderId="0" xfId="0" applyNumberFormat="1" applyFont="1" applyFill="1" applyBorder="1" applyAlignment="1">
      <alignment horizontal="center"/>
    </xf>
    <xf numFmtId="5" fontId="39" fillId="3" borderId="1" xfId="0" applyNumberFormat="1" applyFont="1" applyFill="1" applyBorder="1" applyAlignment="1">
      <alignment horizontal="center"/>
    </xf>
    <xf numFmtId="7" fontId="39" fillId="3" borderId="35" xfId="0" applyNumberFormat="1" applyFont="1" applyFill="1" applyBorder="1" applyAlignment="1">
      <alignment horizontal="center"/>
    </xf>
    <xf numFmtId="5" fontId="39" fillId="3" borderId="36" xfId="0" applyNumberFormat="1" applyFont="1" applyFill="1" applyBorder="1" applyAlignment="1">
      <alignment horizontal="center"/>
    </xf>
    <xf numFmtId="0" fontId="47" fillId="3" borderId="7" xfId="0" applyFont="1" applyFill="1" applyBorder="1" applyAlignment="1">
      <alignment horizontal="center"/>
    </xf>
    <xf numFmtId="0" fontId="47" fillId="3" borderId="2" xfId="0" applyFont="1" applyFill="1" applyBorder="1" applyAlignment="1">
      <alignment horizontal="center"/>
    </xf>
    <xf numFmtId="0" fontId="47" fillId="3" borderId="3" xfId="0" applyFont="1" applyFill="1" applyBorder="1" applyAlignment="1">
      <alignment horizontal="center"/>
    </xf>
    <xf numFmtId="5" fontId="39" fillId="3" borderId="0" xfId="0" applyNumberFormat="1" applyFont="1" applyFill="1" applyBorder="1" applyAlignment="1">
      <alignment horizontal="center"/>
    </xf>
    <xf numFmtId="5" fontId="39" fillId="3" borderId="35" xfId="0" applyNumberFormat="1" applyFont="1" applyFill="1" applyBorder="1" applyAlignment="1">
      <alignment horizontal="center"/>
    </xf>
    <xf numFmtId="5" fontId="39" fillId="3" borderId="11" xfId="0" applyNumberFormat="1" applyFont="1" applyFill="1" applyBorder="1" applyAlignment="1">
      <alignment horizontal="center"/>
    </xf>
    <xf numFmtId="7" fontId="39" fillId="3" borderId="11" xfId="0" applyNumberFormat="1" applyFont="1" applyFill="1" applyBorder="1" applyAlignment="1">
      <alignment horizontal="center"/>
    </xf>
    <xf numFmtId="7" fontId="39" fillId="3" borderId="1" xfId="0" applyNumberFormat="1" applyFont="1" applyFill="1" applyBorder="1" applyAlignment="1">
      <alignment horizontal="center"/>
    </xf>
    <xf numFmtId="7" fontId="39" fillId="3" borderId="36" xfId="0" applyNumberFormat="1" applyFont="1" applyFill="1" applyBorder="1" applyAlignment="1">
      <alignment horizontal="center"/>
    </xf>
    <xf numFmtId="0" fontId="24" fillId="3" borderId="21" xfId="2" applyFont="1" applyFill="1" applyBorder="1" applyAlignment="1" applyProtection="1">
      <alignment horizontal="left" indent="1"/>
    </xf>
    <xf numFmtId="0" fontId="26" fillId="3" borderId="34" xfId="0" applyFont="1" applyFill="1" applyBorder="1" applyAlignment="1" applyProtection="1">
      <alignment horizontal="left" indent="3"/>
    </xf>
    <xf numFmtId="0" fontId="27" fillId="3" borderId="5" xfId="0" applyFont="1" applyFill="1" applyBorder="1" applyAlignment="1" applyProtection="1">
      <alignment horizontal="left" indent="4"/>
    </xf>
    <xf numFmtId="0" fontId="26" fillId="0" borderId="34" xfId="0" applyFont="1" applyBorder="1" applyAlignment="1" applyProtection="1">
      <alignment horizontal="left" indent="1"/>
    </xf>
    <xf numFmtId="0" fontId="24" fillId="3" borderId="10" xfId="2" applyFont="1" applyFill="1" applyBorder="1" applyAlignment="1" applyProtection="1">
      <alignment horizontal="left" indent="1"/>
    </xf>
    <xf numFmtId="0" fontId="26" fillId="3" borderId="34" xfId="0" applyFont="1" applyFill="1" applyBorder="1" applyAlignment="1" applyProtection="1">
      <alignment horizontal="left" indent="1"/>
    </xf>
    <xf numFmtId="0" fontId="27" fillId="3" borderId="34" xfId="0" applyFont="1" applyFill="1" applyBorder="1" applyAlignment="1" applyProtection="1">
      <alignment horizontal="left" indent="1"/>
    </xf>
    <xf numFmtId="0" fontId="45" fillId="3" borderId="34" xfId="0" applyFont="1" applyFill="1" applyBorder="1" applyAlignment="1" applyProtection="1">
      <alignment horizontal="left" indent="1"/>
    </xf>
    <xf numFmtId="0" fontId="27" fillId="3" borderId="34" xfId="0" applyFont="1" applyFill="1" applyBorder="1" applyAlignment="1" applyProtection="1">
      <alignment horizontal="left" indent="4"/>
    </xf>
    <xf numFmtId="0" fontId="10" fillId="4" borderId="34" xfId="0" applyFont="1" applyFill="1" applyBorder="1" applyAlignment="1" applyProtection="1">
      <alignment horizontal="left" indent="1"/>
    </xf>
    <xf numFmtId="0" fontId="0" fillId="3" borderId="34" xfId="0" applyFill="1" applyBorder="1" applyAlignment="1" applyProtection="1">
      <alignment horizontal="left" indent="1"/>
    </xf>
    <xf numFmtId="0" fontId="27" fillId="3" borderId="9" xfId="0" applyFont="1" applyFill="1" applyBorder="1" applyAlignment="1" applyProtection="1">
      <alignment horizontal="left" indent="1"/>
    </xf>
    <xf numFmtId="0" fontId="8" fillId="0" borderId="0" xfId="0" applyFont="1" applyBorder="1" applyAlignment="1" applyProtection="1">
      <alignment horizontal="left" indent="1"/>
    </xf>
    <xf numFmtId="0" fontId="46" fillId="0" borderId="0" xfId="1" applyFont="1" applyAlignment="1" applyProtection="1">
      <alignment horizontal="left" indent="1"/>
    </xf>
    <xf numFmtId="0" fontId="26" fillId="0" borderId="0" xfId="0" applyFont="1" applyAlignment="1" applyProtection="1">
      <alignment horizontal="left" indent="1"/>
    </xf>
    <xf numFmtId="0" fontId="0" fillId="0" borderId="0" xfId="0" applyAlignment="1" applyProtection="1">
      <alignment horizontal="left" indent="1"/>
    </xf>
    <xf numFmtId="0" fontId="9" fillId="0" borderId="35" xfId="0" applyFont="1" applyBorder="1" applyAlignment="1"/>
    <xf numFmtId="0" fontId="0" fillId="0" borderId="35" xfId="0" applyBorder="1" applyAlignment="1"/>
    <xf numFmtId="0" fontId="1" fillId="5" borderId="13" xfId="0" applyFont="1" applyFill="1" applyBorder="1" applyAlignment="1">
      <alignment horizontal="left" indent="29"/>
    </xf>
    <xf numFmtId="0" fontId="1" fillId="5" borderId="22" xfId="0" applyFont="1" applyFill="1" applyBorder="1" applyAlignment="1">
      <alignment horizontal="left" indent="29"/>
    </xf>
    <xf numFmtId="0" fontId="0" fillId="5" borderId="13" xfId="0" applyFill="1" applyBorder="1" applyAlignment="1">
      <alignment horizontal="left" indent="29"/>
    </xf>
    <xf numFmtId="0" fontId="0" fillId="5" borderId="22" xfId="0" applyFill="1" applyBorder="1" applyAlignment="1">
      <alignment horizontal="left" indent="29"/>
    </xf>
    <xf numFmtId="0" fontId="27" fillId="5" borderId="21" xfId="0" applyFont="1" applyFill="1" applyBorder="1" applyAlignment="1">
      <alignment horizontal="left" indent="38"/>
    </xf>
    <xf numFmtId="0" fontId="37" fillId="3" borderId="32" xfId="0" applyFont="1" applyFill="1" applyBorder="1" applyAlignment="1"/>
    <xf numFmtId="0" fontId="37" fillId="3" borderId="33" xfId="0" applyFont="1" applyFill="1" applyBorder="1" applyAlignment="1"/>
    <xf numFmtId="0" fontId="9" fillId="3" borderId="31" xfId="0" applyFont="1" applyFill="1" applyBorder="1" applyAlignment="1">
      <alignment horizontal="left" indent="3"/>
    </xf>
    <xf numFmtId="0" fontId="9" fillId="3" borderId="31" xfId="0" applyFont="1" applyFill="1" applyBorder="1" applyAlignment="1">
      <alignment horizontal="left" indent="5"/>
    </xf>
    <xf numFmtId="0" fontId="9" fillId="3" borderId="31" xfId="0" applyFont="1" applyFill="1" applyBorder="1" applyAlignment="1">
      <alignment horizontal="left" indent="36"/>
    </xf>
    <xf numFmtId="0" fontId="9" fillId="3" borderId="31" xfId="0" applyFont="1" applyFill="1" applyBorder="1" applyAlignment="1">
      <alignment horizontal="left" indent="43"/>
    </xf>
    <xf numFmtId="0" fontId="25" fillId="3" borderId="16" xfId="0" applyFont="1" applyFill="1" applyBorder="1" applyAlignment="1">
      <alignment horizontal="left" wrapText="1" indent="1"/>
    </xf>
    <xf numFmtId="0" fontId="21" fillId="0" borderId="0" xfId="0" applyFont="1" applyAlignment="1">
      <alignment horizontal="left" wrapText="1" indent="1"/>
    </xf>
    <xf numFmtId="0" fontId="5" fillId="0" borderId="0" xfId="0" applyFont="1" applyAlignment="1">
      <alignment horizontal="left" wrapText="1" indent="1"/>
    </xf>
    <xf numFmtId="0" fontId="0" fillId="0" borderId="0" xfId="0" applyAlignment="1">
      <alignment horizontal="left" wrapText="1" indent="1"/>
    </xf>
    <xf numFmtId="0" fontId="33" fillId="0" borderId="0" xfId="0" applyFont="1" applyAlignment="1">
      <alignment horizontal="left" wrapText="1" indent="1"/>
    </xf>
    <xf numFmtId="0" fontId="1" fillId="0" borderId="0" xfId="0" applyFont="1" applyAlignment="1">
      <alignment horizontal="left" wrapText="1" indent="1"/>
    </xf>
    <xf numFmtId="0" fontId="3" fillId="0" borderId="0" xfId="0" applyFont="1" applyAlignment="1">
      <alignment horizontal="left" wrapText="1" indent="1"/>
    </xf>
    <xf numFmtId="0" fontId="2" fillId="0" borderId="0" xfId="0" applyFont="1" applyAlignment="1">
      <alignment horizontal="left" wrapText="1" indent="1"/>
    </xf>
    <xf numFmtId="0" fontId="14" fillId="0" borderId="0" xfId="1" applyAlignment="1" applyProtection="1">
      <alignment horizontal="left" wrapText="1" indent="1"/>
    </xf>
    <xf numFmtId="0" fontId="33" fillId="0" borderId="0" xfId="0" applyFont="1" applyAlignment="1">
      <alignment horizontal="left" indent="1"/>
    </xf>
    <xf numFmtId="0" fontId="5" fillId="0" borderId="0" xfId="0" applyFont="1" applyAlignment="1">
      <alignment horizontal="left" indent="3"/>
    </xf>
    <xf numFmtId="0" fontId="30" fillId="0" borderId="0" xfId="0" applyFont="1" applyAlignment="1">
      <alignment horizontal="left" indent="1"/>
    </xf>
    <xf numFmtId="0" fontId="1" fillId="0" borderId="0" xfId="1" applyFont="1" applyAlignment="1" applyProtection="1">
      <alignment horizontal="left" indent="3"/>
    </xf>
    <xf numFmtId="0" fontId="1" fillId="0" borderId="0" xfId="0" applyFont="1" applyAlignment="1">
      <alignment horizontal="left" wrapText="1" indent="3"/>
    </xf>
    <xf numFmtId="0" fontId="0" fillId="0" borderId="0" xfId="0" applyAlignment="1">
      <alignment horizontal="left" indent="1"/>
    </xf>
    <xf numFmtId="0" fontId="1" fillId="0" borderId="0" xfId="0" applyFont="1" applyAlignment="1">
      <alignment horizontal="left" indent="3"/>
    </xf>
    <xf numFmtId="0" fontId="0" fillId="0" borderId="0" xfId="0" applyFill="1" applyAlignment="1">
      <alignment horizontal="left" wrapText="1" indent="1"/>
    </xf>
    <xf numFmtId="0" fontId="33" fillId="0" borderId="0" xfId="1" applyFont="1" applyFill="1" applyAlignment="1" applyProtection="1">
      <alignment horizontal="left" indent="1"/>
    </xf>
    <xf numFmtId="0" fontId="5" fillId="0" borderId="0" xfId="1" applyFont="1" applyFill="1" applyAlignment="1" applyProtection="1">
      <alignment horizontal="left" wrapText="1" indent="1"/>
    </xf>
    <xf numFmtId="14" fontId="5" fillId="0" borderId="0" xfId="0" applyNumberFormat="1" applyFont="1" applyFill="1" applyAlignment="1" applyProtection="1">
      <alignment horizontal="left" wrapText="1" indent="1"/>
    </xf>
    <xf numFmtId="14" fontId="8" fillId="0" borderId="0" xfId="0" applyNumberFormat="1" applyFont="1" applyFill="1" applyAlignment="1" applyProtection="1">
      <alignment horizontal="left" wrapText="1" indent="1"/>
    </xf>
    <xf numFmtId="0" fontId="14" fillId="6" borderId="0" xfId="1" applyFill="1" applyAlignment="1" applyProtection="1">
      <alignment horizontal="left" wrapText="1" indent="1"/>
    </xf>
    <xf numFmtId="0" fontId="31" fillId="0" borderId="0" xfId="0" applyFont="1" applyFill="1" applyAlignment="1">
      <alignment horizontal="left" wrapText="1" indent="1"/>
    </xf>
    <xf numFmtId="0" fontId="41" fillId="3" borderId="2" xfId="0" applyFont="1" applyFill="1" applyBorder="1" applyAlignment="1">
      <alignment horizontal="left" indent="5"/>
    </xf>
    <xf numFmtId="166" fontId="27" fillId="3" borderId="0" xfId="0" applyNumberFormat="1" applyFont="1" applyFill="1" applyBorder="1" applyProtection="1"/>
    <xf numFmtId="42" fontId="26" fillId="5" borderId="23" xfId="0" applyNumberFormat="1" applyFont="1" applyFill="1" applyBorder="1" applyAlignment="1" applyProtection="1"/>
    <xf numFmtId="0" fontId="24" fillId="3" borderId="10" xfId="2" applyFont="1" applyFill="1" applyBorder="1" applyAlignment="1" applyProtection="1">
      <alignment horizontal="left"/>
    </xf>
    <xf numFmtId="42" fontId="26" fillId="5" borderId="23" xfId="0" applyNumberFormat="1" applyFont="1" applyFill="1" applyBorder="1" applyProtection="1"/>
    <xf numFmtId="42" fontId="26" fillId="5" borderId="18" xfId="0" applyNumberFormat="1" applyFont="1" applyFill="1" applyBorder="1" applyProtection="1"/>
    <xf numFmtId="42" fontId="26" fillId="5" borderId="24" xfId="0" applyNumberFormat="1" applyFont="1" applyFill="1" applyBorder="1" applyProtection="1"/>
    <xf numFmtId="42" fontId="26" fillId="5" borderId="24" xfId="0" quotePrefix="1" applyNumberFormat="1" applyFont="1" applyFill="1" applyBorder="1" applyProtection="1">
      <protection locked="0"/>
    </xf>
    <xf numFmtId="42" fontId="26" fillId="5" borderId="25" xfId="0" applyNumberFormat="1" applyFont="1" applyFill="1" applyBorder="1" applyProtection="1">
      <protection locked="0"/>
    </xf>
    <xf numFmtId="0" fontId="24" fillId="3" borderId="34" xfId="2" applyFont="1" applyFill="1" applyBorder="1" applyAlignment="1" applyProtection="1">
      <alignment horizontal="left"/>
    </xf>
    <xf numFmtId="0" fontId="27" fillId="3" borderId="0" xfId="2" applyFont="1" applyFill="1" applyBorder="1" applyAlignment="1" applyProtection="1">
      <alignment horizontal="center"/>
    </xf>
    <xf numFmtId="0" fontId="27" fillId="3" borderId="0" xfId="2" applyFont="1" applyFill="1" applyBorder="1" applyAlignment="1" applyProtection="1">
      <alignment horizontal="center" wrapText="1"/>
    </xf>
    <xf numFmtId="0" fontId="27" fillId="3" borderId="1" xfId="0" applyFont="1" applyFill="1" applyBorder="1" applyAlignment="1" applyProtection="1">
      <alignment horizontal="center"/>
    </xf>
    <xf numFmtId="0" fontId="10" fillId="4" borderId="10" xfId="0" applyFont="1" applyFill="1" applyBorder="1" applyAlignment="1" applyProtection="1">
      <alignment horizontal="left" indent="1"/>
    </xf>
    <xf numFmtId="0" fontId="8" fillId="4" borderId="4" xfId="0" applyFont="1" applyFill="1" applyBorder="1" applyProtection="1"/>
    <xf numFmtId="42" fontId="8" fillId="4" borderId="4" xfId="0" applyNumberFormat="1" applyFont="1" applyFill="1" applyBorder="1" applyProtection="1"/>
    <xf numFmtId="42" fontId="8" fillId="4" borderId="12" xfId="0" applyNumberFormat="1" applyFont="1" applyFill="1" applyBorder="1" applyProtection="1"/>
    <xf numFmtId="42" fontId="26" fillId="5" borderId="24" xfId="0" applyNumberFormat="1" applyFont="1" applyFill="1" applyBorder="1" applyAlignment="1" applyProtection="1"/>
    <xf numFmtId="42" fontId="27" fillId="3" borderId="15" xfId="0" applyNumberFormat="1" applyFont="1" applyFill="1" applyBorder="1" applyProtection="1"/>
    <xf numFmtId="0" fontId="42" fillId="0" borderId="34" xfId="0" applyFont="1" applyBorder="1" applyAlignment="1" applyProtection="1">
      <alignment horizontal="left" indent="1"/>
    </xf>
    <xf numFmtId="169" fontId="39" fillId="3" borderId="35" xfId="0" applyNumberFormat="1" applyFont="1" applyFill="1" applyBorder="1" applyAlignment="1">
      <alignment horizontal="center"/>
    </xf>
    <xf numFmtId="0" fontId="24" fillId="3" borderId="16" xfId="2" applyFont="1" applyFill="1" applyBorder="1" applyAlignment="1" applyProtection="1">
      <alignment horizontal="left"/>
    </xf>
    <xf numFmtId="0" fontId="27" fillId="3" borderId="18" xfId="0" applyFont="1" applyFill="1" applyBorder="1" applyAlignment="1" applyProtection="1">
      <alignment horizontal="center"/>
    </xf>
    <xf numFmtId="5" fontId="39" fillId="4" borderId="0" xfId="0" applyNumberFormat="1" applyFont="1" applyFill="1" applyBorder="1" applyAlignment="1">
      <alignment horizontal="center"/>
    </xf>
    <xf numFmtId="42" fontId="39" fillId="4" borderId="0" xfId="0" applyNumberFormat="1" applyFont="1" applyFill="1" applyBorder="1" applyAlignment="1">
      <alignment horizontal="center"/>
    </xf>
    <xf numFmtId="0" fontId="0" fillId="3" borderId="34" xfId="0" applyFill="1" applyBorder="1" applyAlignment="1">
      <alignment horizontal="center"/>
    </xf>
    <xf numFmtId="0" fontId="15" fillId="3" borderId="11" xfId="0" applyFont="1" applyFill="1" applyBorder="1" applyAlignment="1">
      <alignment horizontal="center" wrapText="1"/>
    </xf>
    <xf numFmtId="0" fontId="15" fillId="3" borderId="0" xfId="0" applyFont="1" applyFill="1" applyBorder="1" applyAlignment="1">
      <alignment horizontal="center" wrapText="1"/>
    </xf>
    <xf numFmtId="42" fontId="12" fillId="3" borderId="34" xfId="0" applyNumberFormat="1" applyFont="1" applyFill="1" applyBorder="1" applyAlignment="1" applyProtection="1">
      <alignment shrinkToFit="1"/>
      <protection locked="0"/>
    </xf>
    <xf numFmtId="166" fontId="12" fillId="3" borderId="34" xfId="0" applyNumberFormat="1" applyFont="1" applyFill="1" applyBorder="1" applyAlignment="1" applyProtection="1">
      <alignment shrinkToFit="1"/>
      <protection locked="0"/>
    </xf>
    <xf numFmtId="0" fontId="12" fillId="3" borderId="34" xfId="0" applyFont="1" applyFill="1" applyBorder="1" applyAlignment="1">
      <alignment horizontal="center"/>
    </xf>
    <xf numFmtId="0" fontId="29" fillId="0" borderId="8" xfId="0" applyFont="1" applyBorder="1"/>
    <xf numFmtId="0" fontId="0" fillId="0" borderId="8" xfId="0" applyBorder="1"/>
    <xf numFmtId="0" fontId="0" fillId="3" borderId="34" xfId="0" applyFill="1" applyBorder="1"/>
    <xf numFmtId="0" fontId="8" fillId="3" borderId="34" xfId="0" applyFont="1" applyFill="1" applyBorder="1" applyAlignment="1">
      <alignment horizontal="center"/>
    </xf>
    <xf numFmtId="0" fontId="15" fillId="3" borderId="34" xfId="0" applyFont="1" applyFill="1" applyBorder="1" applyAlignment="1">
      <alignment horizontal="center"/>
    </xf>
    <xf numFmtId="0" fontId="5" fillId="3" borderId="34" xfId="0" applyFont="1" applyFill="1" applyBorder="1" applyAlignment="1">
      <alignment horizontal="center"/>
    </xf>
    <xf numFmtId="0" fontId="5" fillId="3" borderId="9" xfId="0" applyFont="1" applyFill="1" applyBorder="1" applyAlignment="1">
      <alignment horizontal="center"/>
    </xf>
    <xf numFmtId="0" fontId="1" fillId="3" borderId="35" xfId="0" applyFont="1" applyFill="1" applyBorder="1" applyAlignment="1">
      <alignment horizontal="center"/>
    </xf>
    <xf numFmtId="44" fontId="5" fillId="3" borderId="35" xfId="0" applyNumberFormat="1" applyFont="1" applyFill="1" applyBorder="1" applyAlignment="1" applyProtection="1">
      <alignment shrinkToFit="1"/>
      <protection locked="0"/>
    </xf>
    <xf numFmtId="44" fontId="0" fillId="3" borderId="9" xfId="0" applyNumberFormat="1" applyFill="1" applyBorder="1" applyAlignment="1">
      <alignment shrinkToFit="1"/>
    </xf>
    <xf numFmtId="44" fontId="0" fillId="3" borderId="35" xfId="0" applyNumberFormat="1" applyFill="1" applyBorder="1" applyAlignment="1">
      <alignment shrinkToFit="1"/>
    </xf>
    <xf numFmtId="44" fontId="5" fillId="3" borderId="37" xfId="0" applyNumberFormat="1" applyFont="1" applyFill="1" applyBorder="1" applyAlignment="1" applyProtection="1">
      <alignment shrinkToFit="1"/>
      <protection locked="0"/>
    </xf>
    <xf numFmtId="44" fontId="8" fillId="5" borderId="37" xfId="0" applyNumberFormat="1" applyFont="1" applyFill="1" applyBorder="1" applyAlignment="1" applyProtection="1">
      <alignment shrinkToFit="1"/>
      <protection locked="0"/>
    </xf>
    <xf numFmtId="44" fontId="12" fillId="3" borderId="35" xfId="0" applyNumberFormat="1" applyFont="1" applyFill="1" applyBorder="1" applyAlignment="1" applyProtection="1">
      <alignment shrinkToFit="1"/>
      <protection locked="0"/>
    </xf>
    <xf numFmtId="44" fontId="8" fillId="5" borderId="36" xfId="0" applyNumberFormat="1" applyFont="1" applyFill="1" applyBorder="1" applyAlignment="1" applyProtection="1">
      <alignment shrinkToFit="1"/>
      <protection locked="0"/>
    </xf>
    <xf numFmtId="37" fontId="5" fillId="3" borderId="35" xfId="0" applyNumberFormat="1" applyFont="1" applyFill="1" applyBorder="1" applyAlignment="1" applyProtection="1">
      <alignment shrinkToFit="1"/>
      <protection locked="0"/>
    </xf>
    <xf numFmtId="42" fontId="0" fillId="3" borderId="9" xfId="0" applyNumberFormat="1" applyFill="1" applyBorder="1" applyAlignment="1">
      <alignment shrinkToFit="1"/>
    </xf>
    <xf numFmtId="42" fontId="5" fillId="3" borderId="35" xfId="0" applyNumberFormat="1" applyFont="1" applyFill="1" applyBorder="1" applyAlignment="1" applyProtection="1">
      <alignment shrinkToFit="1"/>
      <protection locked="0"/>
    </xf>
    <xf numFmtId="42" fontId="0" fillId="3" borderId="35" xfId="0" applyNumberFormat="1" applyFill="1" applyBorder="1" applyAlignment="1">
      <alignment shrinkToFit="1"/>
    </xf>
    <xf numFmtId="42" fontId="5" fillId="3" borderId="37" xfId="0" applyNumberFormat="1" applyFont="1" applyFill="1" applyBorder="1" applyAlignment="1" applyProtection="1">
      <alignment shrinkToFit="1"/>
      <protection locked="0"/>
    </xf>
    <xf numFmtId="42" fontId="1" fillId="3" borderId="35" xfId="0" applyNumberFormat="1" applyFont="1" applyFill="1" applyBorder="1" applyAlignment="1" applyProtection="1">
      <alignment shrinkToFit="1"/>
      <protection locked="0"/>
    </xf>
    <xf numFmtId="42" fontId="8" fillId="5" borderId="35" xfId="0" applyNumberFormat="1" applyFont="1" applyFill="1" applyBorder="1" applyAlignment="1" applyProtection="1">
      <alignment shrinkToFit="1"/>
      <protection locked="0"/>
    </xf>
    <xf numFmtId="42" fontId="5" fillId="3" borderId="38" xfId="0" applyNumberFormat="1" applyFont="1" applyFill="1" applyBorder="1" applyAlignment="1" applyProtection="1">
      <alignment shrinkToFit="1"/>
      <protection locked="0"/>
    </xf>
    <xf numFmtId="42" fontId="12" fillId="3" borderId="35" xfId="0" applyNumberFormat="1" applyFont="1" applyFill="1" applyBorder="1" applyAlignment="1" applyProtection="1">
      <alignment shrinkToFit="1"/>
      <protection locked="0"/>
    </xf>
    <xf numFmtId="42" fontId="8" fillId="5" borderId="36" xfId="0" applyNumberFormat="1" applyFont="1" applyFill="1" applyBorder="1" applyAlignment="1" applyProtection="1">
      <alignment shrinkToFit="1"/>
      <protection locked="0"/>
    </xf>
    <xf numFmtId="166" fontId="0" fillId="3" borderId="9" xfId="0" applyNumberFormat="1" applyFill="1" applyBorder="1" applyAlignment="1">
      <alignment shrinkToFit="1"/>
    </xf>
    <xf numFmtId="166" fontId="0" fillId="3" borderId="35" xfId="0" applyNumberFormat="1" applyFill="1" applyBorder="1" applyAlignment="1">
      <alignment shrinkToFit="1"/>
    </xf>
    <xf numFmtId="166" fontId="8" fillId="5" borderId="37" xfId="0" applyNumberFormat="1" applyFont="1" applyFill="1" applyBorder="1" applyAlignment="1" applyProtection="1">
      <alignment shrinkToFit="1"/>
      <protection locked="0"/>
    </xf>
    <xf numFmtId="42" fontId="5" fillId="3" borderId="35" xfId="0" applyNumberFormat="1" applyFont="1" applyFill="1" applyBorder="1" applyAlignment="1">
      <alignment shrinkToFit="1"/>
    </xf>
    <xf numFmtId="42" fontId="8" fillId="5" borderId="36" xfId="0" applyNumberFormat="1" applyFont="1" applyFill="1" applyBorder="1" applyAlignment="1">
      <alignment shrinkToFit="1"/>
    </xf>
    <xf numFmtId="0" fontId="1" fillId="3" borderId="34" xfId="0" applyFont="1" applyFill="1" applyBorder="1" applyAlignment="1">
      <alignment horizontal="center"/>
    </xf>
    <xf numFmtId="0" fontId="1" fillId="0" borderId="0" xfId="0" applyFont="1" applyAlignment="1">
      <alignment horizontal="left" indent="1"/>
    </xf>
    <xf numFmtId="0" fontId="14" fillId="0" borderId="0" xfId="1" applyAlignment="1" applyProtection="1">
      <alignment horizontal="left" indent="1"/>
    </xf>
    <xf numFmtId="42" fontId="26" fillId="5" borderId="23" xfId="0" quotePrefix="1" applyNumberFormat="1" applyFont="1" applyFill="1" applyBorder="1" applyProtection="1">
      <protection locked="0"/>
    </xf>
    <xf numFmtId="0" fontId="8" fillId="5" borderId="16" xfId="0" applyFont="1" applyFill="1" applyBorder="1" applyAlignment="1">
      <alignment horizontal="left" indent="3"/>
    </xf>
    <xf numFmtId="0" fontId="8" fillId="5" borderId="16" xfId="0" applyFont="1" applyFill="1" applyBorder="1" applyAlignment="1">
      <alignment horizontal="left" indent="2"/>
    </xf>
    <xf numFmtId="0" fontId="27" fillId="5" borderId="21" xfId="0" applyFont="1" applyFill="1" applyBorder="1" applyAlignment="1">
      <alignment horizontal="left" indent="26"/>
    </xf>
    <xf numFmtId="0" fontId="27" fillId="5" borderId="21" xfId="0" applyFont="1" applyFill="1" applyBorder="1" applyAlignment="1">
      <alignment horizontal="left" indent="25"/>
    </xf>
    <xf numFmtId="0" fontId="9" fillId="3" borderId="31" xfId="0" applyFont="1" applyFill="1" applyBorder="1" applyAlignment="1" applyProtection="1">
      <alignment horizontal="center"/>
    </xf>
    <xf numFmtId="0" fontId="0" fillId="0" borderId="32" xfId="0" applyBorder="1" applyAlignment="1">
      <alignment horizontal="center"/>
    </xf>
    <xf numFmtId="0" fontId="0" fillId="0" borderId="33" xfId="0" applyBorder="1" applyAlignment="1">
      <alignment horizontal="center"/>
    </xf>
  </cellXfs>
  <cellStyles count="5">
    <cellStyle name="Comma" xfId="4" builtinId="3"/>
    <cellStyle name="Hyperlink" xfId="1" builtinId="8"/>
    <cellStyle name="Normal" xfId="0" builtinId="0"/>
    <cellStyle name="Normal 2" xfId="2" xr:uid="{00000000-0005-0000-0000-000003000000}"/>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5E4C9"/>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9900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hartsheet" Target="chart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hartsheet" Target="chart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chartsheet" Target="chartsheets/sheet5.xml"/><Relationship Id="rId4" Type="http://schemas.openxmlformats.org/officeDocument/2006/relationships/worksheet" Target="worksheets/sheet4.xml"/><Relationship Id="rId9" Type="http://schemas.openxmlformats.org/officeDocument/2006/relationships/chartsheet" Target="chartsheets/sheet4.xml"/><Relationship Id="rId14" Type="http://schemas.openxmlformats.org/officeDocument/2006/relationships/chartsheet" Target="chart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2000" b="1">
                <a:solidFill>
                  <a:schemeClr val="tx1"/>
                </a:solidFill>
              </a:rPr>
              <a:t>Average Soybean Yield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0641021072449899"/>
          <c:y val="0.13179835064995571"/>
          <c:w val="0.88591078668132295"/>
          <c:h val="0.75160173321530077"/>
        </c:manualLayout>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Costs'!$B$33:$B$55</c:f>
              <c:numCache>
                <c:formatCode>0.0</c:formatCode>
                <c:ptCount val="23"/>
                <c:pt idx="0">
                  <c:v>43.5</c:v>
                </c:pt>
                <c:pt idx="1">
                  <c:v>44</c:v>
                </c:pt>
                <c:pt idx="2">
                  <c:v>48</c:v>
                </c:pt>
                <c:pt idx="3">
                  <c:v>32.5</c:v>
                </c:pt>
                <c:pt idx="4">
                  <c:v>49</c:v>
                </c:pt>
                <c:pt idx="5">
                  <c:v>52.5</c:v>
                </c:pt>
                <c:pt idx="6">
                  <c:v>50.5</c:v>
                </c:pt>
                <c:pt idx="7">
                  <c:v>52</c:v>
                </c:pt>
                <c:pt idx="8">
                  <c:v>46.5</c:v>
                </c:pt>
                <c:pt idx="9">
                  <c:v>51</c:v>
                </c:pt>
                <c:pt idx="10">
                  <c:v>51</c:v>
                </c:pt>
                <c:pt idx="11">
                  <c:v>51.5</c:v>
                </c:pt>
                <c:pt idx="12">
                  <c:v>45</c:v>
                </c:pt>
                <c:pt idx="13">
                  <c:v>45.5</c:v>
                </c:pt>
                <c:pt idx="14">
                  <c:v>51</c:v>
                </c:pt>
                <c:pt idx="15">
                  <c:v>56.5</c:v>
                </c:pt>
                <c:pt idx="16">
                  <c:v>60</c:v>
                </c:pt>
                <c:pt idx="17">
                  <c:v>57</c:v>
                </c:pt>
                <c:pt idx="18">
                  <c:v>56</c:v>
                </c:pt>
                <c:pt idx="19">
                  <c:v>55</c:v>
                </c:pt>
                <c:pt idx="20">
                  <c:v>54</c:v>
                </c:pt>
                <c:pt idx="21">
                  <c:v>63</c:v>
                </c:pt>
                <c:pt idx="22">
                  <c:v>58.5</c:v>
                </c:pt>
              </c:numCache>
            </c:numRef>
          </c:val>
          <c:smooth val="0"/>
          <c:extLst>
            <c:ext xmlns:c16="http://schemas.microsoft.com/office/drawing/2014/chart" uri="{C3380CC4-5D6E-409C-BE32-E72D297353CC}">
              <c16:uniqueId val="{00000000-69A1-46CF-B2A5-C890F0375743}"/>
            </c:ext>
          </c:extLst>
        </c:ser>
        <c:dLbls>
          <c:showLegendKey val="0"/>
          <c:showVal val="0"/>
          <c:showCatName val="0"/>
          <c:showSerName val="0"/>
          <c:showPercent val="0"/>
          <c:showBubbleSize val="0"/>
        </c:dLbls>
        <c:smooth val="0"/>
        <c:axId val="337449344"/>
        <c:axId val="337450128"/>
      </c:lineChart>
      <c:catAx>
        <c:axId val="337449344"/>
        <c:scaling>
          <c:orientation val="minMax"/>
        </c:scaling>
        <c:delete val="0"/>
        <c:axPos val="b"/>
        <c:numFmt formatCode="General" sourceLinked="1"/>
        <c:majorTickMark val="none"/>
        <c:minorTickMark val="none"/>
        <c:tickLblPos val="nextTo"/>
        <c:spPr>
          <a:noFill/>
          <a:ln w="12700" cap="flat" cmpd="sng" algn="ctr">
            <a:solidFill>
              <a:schemeClr val="bg1">
                <a:lumMod val="65000"/>
              </a:schemeClr>
            </a:solidFill>
            <a:round/>
          </a:ln>
          <a:effectLst/>
        </c:spPr>
        <c:txPr>
          <a:bodyPr rot="-2700000" spcFirstLastPara="1" vertOverflow="ellipsis" wrap="square" anchor="ctr" anchorCtr="1"/>
          <a:lstStyle/>
          <a:p>
            <a:pPr>
              <a:defRPr sz="1400" b="0" i="0" u="none" strike="noStrike" kern="1200" baseline="0">
                <a:solidFill>
                  <a:sysClr val="windowText" lastClr="000000"/>
                </a:solidFill>
                <a:latin typeface="+mn-lt"/>
                <a:ea typeface="+mn-ea"/>
                <a:cs typeface="+mn-cs"/>
              </a:defRPr>
            </a:pPr>
            <a:endParaRPr lang="en-US"/>
          </a:p>
        </c:txPr>
        <c:crossAx val="337450128"/>
        <c:crosses val="autoZero"/>
        <c:auto val="1"/>
        <c:lblAlgn val="ctr"/>
        <c:lblOffset val="100"/>
        <c:noMultiLvlLbl val="0"/>
      </c:catAx>
      <c:valAx>
        <c:axId val="337450128"/>
        <c:scaling>
          <c:orientation val="minMax"/>
          <c:max val="65"/>
          <c:min val="20"/>
        </c:scaling>
        <c:delete val="0"/>
        <c:axPos val="l"/>
        <c:majorGridlines>
          <c:spPr>
            <a:ln w="9525" cap="flat" cmpd="sng" algn="ctr">
              <a:solidFill>
                <a:schemeClr val="bg1">
                  <a:lumMod val="6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sz="1600" b="1">
                    <a:solidFill>
                      <a:sysClr val="windowText" lastClr="000000"/>
                    </a:solidFill>
                  </a:rPr>
                  <a:t>Bushels</a:t>
                </a:r>
                <a:r>
                  <a:rPr lang="en-US" sz="1600" b="1" baseline="0">
                    <a:solidFill>
                      <a:sysClr val="windowText" lastClr="000000"/>
                    </a:solidFill>
                  </a:rPr>
                  <a:t> per acre</a:t>
                </a:r>
                <a:endParaRPr lang="en-US" sz="1600" b="1">
                  <a:solidFill>
                    <a:sysClr val="windowText" lastClr="000000"/>
                  </a:solidFill>
                </a:endParaRPr>
              </a:p>
            </c:rich>
          </c:tx>
          <c:layout>
            <c:manualLayout>
              <c:xMode val="edge"/>
              <c:yMode val="edge"/>
              <c:x val="1.34695228673537E-2"/>
              <c:y val="0.34195909239155797"/>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numFmt formatCode="0.0"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3374493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700" b="1" i="0" u="none" strike="noStrike" baseline="0">
                <a:solidFill>
                  <a:srgbClr val="000000"/>
                </a:solidFill>
                <a:latin typeface="Calibri"/>
              </a:rPr>
              <a:t>Tenant Farmer Production Costs</a:t>
            </a:r>
          </a:p>
          <a:p>
            <a:pPr>
              <a:defRPr sz="1000" b="0" i="0" u="none" strike="noStrike" baseline="0">
                <a:solidFill>
                  <a:srgbClr val="000000"/>
                </a:solidFill>
                <a:latin typeface="Calibri"/>
                <a:ea typeface="Calibri"/>
                <a:cs typeface="Calibri"/>
              </a:defRPr>
            </a:pPr>
            <a:r>
              <a:rPr lang="en-US" sz="1700" b="0" i="0" u="none" strike="noStrike" baseline="0">
                <a:solidFill>
                  <a:srgbClr val="000000"/>
                </a:solidFill>
                <a:latin typeface="Calibri"/>
              </a:rPr>
              <a:t>(cost per acre)</a:t>
            </a:r>
            <a:endParaRPr lang="en-US" sz="1700"/>
          </a:p>
        </c:rich>
      </c:tx>
      <c:layout>
        <c:manualLayout>
          <c:xMode val="edge"/>
          <c:yMode val="edge"/>
          <c:x val="0.25453591108524798"/>
          <c:y val="1.9907553442864E-2"/>
        </c:manualLayout>
      </c:layout>
      <c:overlay val="0"/>
    </c:title>
    <c:autoTitleDeleted val="0"/>
    <c:plotArea>
      <c:layout>
        <c:manualLayout>
          <c:layoutTarget val="inner"/>
          <c:xMode val="edge"/>
          <c:yMode val="edge"/>
          <c:x val="0.20020175271065099"/>
          <c:y val="0.14269977350961974"/>
          <c:w val="0.76802854870731296"/>
          <c:h val="0.52386080244642319"/>
        </c:manualLayout>
      </c:layout>
      <c:barChart>
        <c:barDir val="col"/>
        <c:grouping val="stacked"/>
        <c:varyColors val="0"/>
        <c:ser>
          <c:idx val="9"/>
          <c:order val="0"/>
          <c:tx>
            <c:v>Land</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Costs'!$M$5:$M$27</c:f>
              <c:numCache>
                <c:formatCode>"$"#,##0_);\("$"#,##0\)</c:formatCode>
                <c:ptCount val="23"/>
                <c:pt idx="0">
                  <c:v>120</c:v>
                </c:pt>
                <c:pt idx="1">
                  <c:v>122</c:v>
                </c:pt>
                <c:pt idx="2">
                  <c:v>124</c:v>
                </c:pt>
                <c:pt idx="3">
                  <c:v>128</c:v>
                </c:pt>
                <c:pt idx="4">
                  <c:v>131</c:v>
                </c:pt>
                <c:pt idx="5">
                  <c:v>135</c:v>
                </c:pt>
                <c:pt idx="6">
                  <c:v>135</c:v>
                </c:pt>
                <c:pt idx="7">
                  <c:v>148</c:v>
                </c:pt>
                <c:pt idx="8">
                  <c:v>176</c:v>
                </c:pt>
                <c:pt idx="9">
                  <c:v>183</c:v>
                </c:pt>
                <c:pt idx="10">
                  <c:v>184</c:v>
                </c:pt>
                <c:pt idx="11">
                  <c:v>214</c:v>
                </c:pt>
                <c:pt idx="12">
                  <c:v>252</c:v>
                </c:pt>
                <c:pt idx="13">
                  <c:v>270</c:v>
                </c:pt>
                <c:pt idx="14">
                  <c:v>260</c:v>
                </c:pt>
                <c:pt idx="15">
                  <c:v>246</c:v>
                </c:pt>
                <c:pt idx="16">
                  <c:v>230</c:v>
                </c:pt>
                <c:pt idx="17">
                  <c:v>219</c:v>
                </c:pt>
                <c:pt idx="18">
                  <c:v>219</c:v>
                </c:pt>
                <c:pt idx="19">
                  <c:v>219</c:v>
                </c:pt>
                <c:pt idx="20">
                  <c:v>222</c:v>
                </c:pt>
                <c:pt idx="21">
                  <c:v>232</c:v>
                </c:pt>
                <c:pt idx="22" formatCode="&quot;$&quot;#,##0">
                  <c:v>256</c:v>
                </c:pt>
              </c:numCache>
            </c:numRef>
          </c:val>
          <c:extLst>
            <c:ext xmlns:c16="http://schemas.microsoft.com/office/drawing/2014/chart" uri="{C3380CC4-5D6E-409C-BE32-E72D297353CC}">
              <c16:uniqueId val="{00000000-6236-4C25-A902-937AEA6E10CA}"/>
            </c:ext>
          </c:extLst>
        </c:ser>
        <c:ser>
          <c:idx val="8"/>
          <c:order val="1"/>
          <c:tx>
            <c:v>Machinery Ownership</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Costs'!$K$5:$K$27</c:f>
              <c:numCache>
                <c:formatCode>"$"#,##0_);\("$"#,##0\)</c:formatCode>
                <c:ptCount val="23"/>
                <c:pt idx="0">
                  <c:v>36.270000000000003</c:v>
                </c:pt>
                <c:pt idx="1">
                  <c:v>36.270000000000003</c:v>
                </c:pt>
                <c:pt idx="2">
                  <c:v>36.159999999999997</c:v>
                </c:pt>
                <c:pt idx="3">
                  <c:v>36.630000000000003</c:v>
                </c:pt>
                <c:pt idx="4">
                  <c:v>36.299999999999997</c:v>
                </c:pt>
                <c:pt idx="5">
                  <c:v>40.68</c:v>
                </c:pt>
                <c:pt idx="6">
                  <c:v>44.85</c:v>
                </c:pt>
                <c:pt idx="7">
                  <c:v>41.76</c:v>
                </c:pt>
                <c:pt idx="8">
                  <c:v>47.67</c:v>
                </c:pt>
                <c:pt idx="9">
                  <c:v>50.22</c:v>
                </c:pt>
                <c:pt idx="10">
                  <c:v>60.5</c:v>
                </c:pt>
                <c:pt idx="11">
                  <c:v>72.36</c:v>
                </c:pt>
                <c:pt idx="12">
                  <c:v>74.52</c:v>
                </c:pt>
                <c:pt idx="13">
                  <c:v>80.215999999999994</c:v>
                </c:pt>
                <c:pt idx="14">
                  <c:v>82.08</c:v>
                </c:pt>
                <c:pt idx="15">
                  <c:v>83.16</c:v>
                </c:pt>
                <c:pt idx="16">
                  <c:v>76.963999999999999</c:v>
                </c:pt>
                <c:pt idx="17">
                  <c:v>76.3</c:v>
                </c:pt>
                <c:pt idx="18">
                  <c:v>75.900000000000006</c:v>
                </c:pt>
                <c:pt idx="19">
                  <c:v>75.900000000000006</c:v>
                </c:pt>
                <c:pt idx="20">
                  <c:v>75.599999999999994</c:v>
                </c:pt>
                <c:pt idx="21">
                  <c:v>82.08</c:v>
                </c:pt>
                <c:pt idx="22" formatCode="&quot;$&quot;#,##0">
                  <c:v>91.56</c:v>
                </c:pt>
              </c:numCache>
            </c:numRef>
          </c:val>
          <c:extLst>
            <c:ext xmlns:c16="http://schemas.microsoft.com/office/drawing/2014/chart" uri="{C3380CC4-5D6E-409C-BE32-E72D297353CC}">
              <c16:uniqueId val="{00000001-6236-4C25-A902-937AEA6E10CA}"/>
            </c:ext>
          </c:extLst>
        </c:ser>
        <c:ser>
          <c:idx val="6"/>
          <c:order val="2"/>
          <c:tx>
            <c:v>Labor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Costs'!$H$5:$H$27</c:f>
              <c:numCache>
                <c:formatCode>"$"#,##0_);\("$"#,##0\)</c:formatCode>
                <c:ptCount val="23"/>
                <c:pt idx="0">
                  <c:v>17</c:v>
                </c:pt>
                <c:pt idx="1">
                  <c:v>18</c:v>
                </c:pt>
                <c:pt idx="2">
                  <c:v>18</c:v>
                </c:pt>
                <c:pt idx="3">
                  <c:v>20</c:v>
                </c:pt>
                <c:pt idx="4">
                  <c:v>22</c:v>
                </c:pt>
                <c:pt idx="5">
                  <c:v>25</c:v>
                </c:pt>
                <c:pt idx="6">
                  <c:v>26</c:v>
                </c:pt>
                <c:pt idx="7">
                  <c:v>27</c:v>
                </c:pt>
                <c:pt idx="8">
                  <c:v>27</c:v>
                </c:pt>
                <c:pt idx="9">
                  <c:v>27</c:v>
                </c:pt>
                <c:pt idx="10">
                  <c:v>27</c:v>
                </c:pt>
                <c:pt idx="11">
                  <c:v>27</c:v>
                </c:pt>
                <c:pt idx="12">
                  <c:v>27</c:v>
                </c:pt>
                <c:pt idx="13">
                  <c:v>28</c:v>
                </c:pt>
                <c:pt idx="14">
                  <c:v>29</c:v>
                </c:pt>
                <c:pt idx="15">
                  <c:v>29</c:v>
                </c:pt>
                <c:pt idx="16">
                  <c:v>29</c:v>
                </c:pt>
                <c:pt idx="17">
                  <c:v>29</c:v>
                </c:pt>
                <c:pt idx="18">
                  <c:v>32</c:v>
                </c:pt>
                <c:pt idx="19">
                  <c:v>32</c:v>
                </c:pt>
                <c:pt idx="20">
                  <c:v>32</c:v>
                </c:pt>
                <c:pt idx="21">
                  <c:v>34</c:v>
                </c:pt>
                <c:pt idx="22" formatCode="&quot;$&quot;#,##0">
                  <c:v>38</c:v>
                </c:pt>
              </c:numCache>
            </c:numRef>
          </c:val>
          <c:extLst>
            <c:ext xmlns:c16="http://schemas.microsoft.com/office/drawing/2014/chart" uri="{C3380CC4-5D6E-409C-BE32-E72D297353CC}">
              <c16:uniqueId val="{00000002-6236-4C25-A902-937AEA6E10CA}"/>
            </c:ext>
          </c:extLst>
        </c:ser>
        <c:ser>
          <c:idx val="0"/>
          <c:order val="3"/>
          <c:tx>
            <c:v>Seed</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Costs'!$C$5:$C$27</c:f>
              <c:numCache>
                <c:formatCode>"$"#,##0_);\("$"#,##0\)</c:formatCode>
                <c:ptCount val="23"/>
                <c:pt idx="0">
                  <c:v>25</c:v>
                </c:pt>
                <c:pt idx="1">
                  <c:v>25</c:v>
                </c:pt>
                <c:pt idx="2">
                  <c:v>25</c:v>
                </c:pt>
                <c:pt idx="3">
                  <c:v>31</c:v>
                </c:pt>
                <c:pt idx="4">
                  <c:v>32</c:v>
                </c:pt>
                <c:pt idx="5">
                  <c:v>32</c:v>
                </c:pt>
                <c:pt idx="6">
                  <c:v>34</c:v>
                </c:pt>
                <c:pt idx="7">
                  <c:v>32</c:v>
                </c:pt>
                <c:pt idx="8">
                  <c:v>37</c:v>
                </c:pt>
                <c:pt idx="9">
                  <c:v>54</c:v>
                </c:pt>
                <c:pt idx="10">
                  <c:v>50</c:v>
                </c:pt>
                <c:pt idx="11">
                  <c:v>45</c:v>
                </c:pt>
                <c:pt idx="12">
                  <c:v>58</c:v>
                </c:pt>
                <c:pt idx="13">
                  <c:v>50</c:v>
                </c:pt>
                <c:pt idx="14">
                  <c:v>51</c:v>
                </c:pt>
                <c:pt idx="15">
                  <c:v>55</c:v>
                </c:pt>
                <c:pt idx="16">
                  <c:v>54</c:v>
                </c:pt>
                <c:pt idx="17">
                  <c:v>53</c:v>
                </c:pt>
                <c:pt idx="18">
                  <c:v>52</c:v>
                </c:pt>
                <c:pt idx="19">
                  <c:v>51</c:v>
                </c:pt>
                <c:pt idx="20">
                  <c:v>47</c:v>
                </c:pt>
                <c:pt idx="21">
                  <c:v>49</c:v>
                </c:pt>
                <c:pt idx="22" formatCode="&quot;$&quot;#,##0">
                  <c:v>58</c:v>
                </c:pt>
              </c:numCache>
            </c:numRef>
          </c:val>
          <c:extLst>
            <c:ext xmlns:c16="http://schemas.microsoft.com/office/drawing/2014/chart" uri="{C3380CC4-5D6E-409C-BE32-E72D297353CC}">
              <c16:uniqueId val="{00000003-6236-4C25-A902-937AEA6E10CA}"/>
            </c:ext>
          </c:extLst>
        </c:ser>
        <c:ser>
          <c:idx val="1"/>
          <c:order val="4"/>
          <c:tx>
            <c:v>Fertilizer &amp; Lime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Costs'!$D$5:$D$27</c:f>
              <c:numCache>
                <c:formatCode>"$"#,##0_);\("$"#,##0\)</c:formatCode>
                <c:ptCount val="23"/>
                <c:pt idx="0">
                  <c:v>25</c:v>
                </c:pt>
                <c:pt idx="1">
                  <c:v>25</c:v>
                </c:pt>
                <c:pt idx="2">
                  <c:v>24</c:v>
                </c:pt>
                <c:pt idx="3">
                  <c:v>23</c:v>
                </c:pt>
                <c:pt idx="4">
                  <c:v>26</c:v>
                </c:pt>
                <c:pt idx="5">
                  <c:v>30</c:v>
                </c:pt>
                <c:pt idx="6">
                  <c:v>36</c:v>
                </c:pt>
                <c:pt idx="7">
                  <c:v>39</c:v>
                </c:pt>
                <c:pt idx="8">
                  <c:v>47</c:v>
                </c:pt>
                <c:pt idx="9">
                  <c:v>97</c:v>
                </c:pt>
                <c:pt idx="10">
                  <c:v>57</c:v>
                </c:pt>
                <c:pt idx="11">
                  <c:v>69</c:v>
                </c:pt>
                <c:pt idx="12">
                  <c:v>76</c:v>
                </c:pt>
                <c:pt idx="13">
                  <c:v>66</c:v>
                </c:pt>
                <c:pt idx="14">
                  <c:v>53</c:v>
                </c:pt>
                <c:pt idx="15">
                  <c:v>60</c:v>
                </c:pt>
                <c:pt idx="16">
                  <c:v>49</c:v>
                </c:pt>
                <c:pt idx="17">
                  <c:v>37</c:v>
                </c:pt>
                <c:pt idx="18">
                  <c:v>40</c:v>
                </c:pt>
                <c:pt idx="19">
                  <c:v>51</c:v>
                </c:pt>
                <c:pt idx="20">
                  <c:v>54</c:v>
                </c:pt>
                <c:pt idx="21">
                  <c:v>58</c:v>
                </c:pt>
                <c:pt idx="22" formatCode="&quot;$&quot;#,##0">
                  <c:v>93</c:v>
                </c:pt>
              </c:numCache>
            </c:numRef>
          </c:val>
          <c:extLst>
            <c:ext xmlns:c16="http://schemas.microsoft.com/office/drawing/2014/chart" uri="{C3380CC4-5D6E-409C-BE32-E72D297353CC}">
              <c16:uniqueId val="{00000004-6236-4C25-A902-937AEA6E10CA}"/>
            </c:ext>
          </c:extLst>
        </c:ser>
        <c:ser>
          <c:idx val="2"/>
          <c:order val="5"/>
          <c:tx>
            <c:v>Herbicides</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Costs'!$E$5:$E$27</c:f>
              <c:numCache>
                <c:formatCode>"$"#,##0_);\("$"#,##0\)</c:formatCode>
                <c:ptCount val="23"/>
                <c:pt idx="0">
                  <c:v>25</c:v>
                </c:pt>
                <c:pt idx="1">
                  <c:v>25</c:v>
                </c:pt>
                <c:pt idx="2">
                  <c:v>23</c:v>
                </c:pt>
                <c:pt idx="3">
                  <c:v>19</c:v>
                </c:pt>
                <c:pt idx="4">
                  <c:v>19</c:v>
                </c:pt>
                <c:pt idx="5">
                  <c:v>18</c:v>
                </c:pt>
                <c:pt idx="6">
                  <c:v>18</c:v>
                </c:pt>
                <c:pt idx="7">
                  <c:v>20</c:v>
                </c:pt>
                <c:pt idx="8">
                  <c:v>23</c:v>
                </c:pt>
                <c:pt idx="9">
                  <c:v>26</c:v>
                </c:pt>
                <c:pt idx="10">
                  <c:v>24</c:v>
                </c:pt>
                <c:pt idx="11">
                  <c:v>25</c:v>
                </c:pt>
                <c:pt idx="12">
                  <c:v>26</c:v>
                </c:pt>
                <c:pt idx="13">
                  <c:v>27</c:v>
                </c:pt>
                <c:pt idx="14">
                  <c:v>27</c:v>
                </c:pt>
                <c:pt idx="15">
                  <c:v>34</c:v>
                </c:pt>
                <c:pt idx="16">
                  <c:v>36</c:v>
                </c:pt>
                <c:pt idx="17">
                  <c:v>40</c:v>
                </c:pt>
                <c:pt idx="18">
                  <c:v>40</c:v>
                </c:pt>
                <c:pt idx="19">
                  <c:v>55</c:v>
                </c:pt>
                <c:pt idx="20">
                  <c:v>42</c:v>
                </c:pt>
                <c:pt idx="21">
                  <c:v>49</c:v>
                </c:pt>
                <c:pt idx="22" formatCode="&quot;$&quot;#,##0">
                  <c:v>53</c:v>
                </c:pt>
              </c:numCache>
            </c:numRef>
          </c:val>
          <c:extLst>
            <c:ext xmlns:c16="http://schemas.microsoft.com/office/drawing/2014/chart" uri="{C3380CC4-5D6E-409C-BE32-E72D297353CC}">
              <c16:uniqueId val="{00000005-6236-4C25-A902-937AEA6E10CA}"/>
            </c:ext>
          </c:extLst>
        </c:ser>
        <c:ser>
          <c:idx val="3"/>
          <c:order val="6"/>
          <c:tx>
            <c:v>Insurance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Costs'!$F$5:$F$27</c:f>
              <c:numCache>
                <c:formatCode>"$"#,##0_);\("$"#,##0\)</c:formatCode>
                <c:ptCount val="23"/>
                <c:pt idx="0">
                  <c:v>4</c:v>
                </c:pt>
                <c:pt idx="1">
                  <c:v>3</c:v>
                </c:pt>
                <c:pt idx="2">
                  <c:v>3</c:v>
                </c:pt>
                <c:pt idx="3">
                  <c:v>3</c:v>
                </c:pt>
                <c:pt idx="4">
                  <c:v>5</c:v>
                </c:pt>
                <c:pt idx="5">
                  <c:v>6</c:v>
                </c:pt>
                <c:pt idx="6">
                  <c:v>6</c:v>
                </c:pt>
                <c:pt idx="7">
                  <c:v>7</c:v>
                </c:pt>
                <c:pt idx="8">
                  <c:v>8</c:v>
                </c:pt>
                <c:pt idx="9">
                  <c:v>14</c:v>
                </c:pt>
                <c:pt idx="10">
                  <c:v>11</c:v>
                </c:pt>
                <c:pt idx="11">
                  <c:v>11</c:v>
                </c:pt>
                <c:pt idx="12">
                  <c:v>14</c:v>
                </c:pt>
                <c:pt idx="13">
                  <c:v>15</c:v>
                </c:pt>
                <c:pt idx="14">
                  <c:v>14</c:v>
                </c:pt>
                <c:pt idx="15">
                  <c:v>14</c:v>
                </c:pt>
                <c:pt idx="16">
                  <c:v>11</c:v>
                </c:pt>
                <c:pt idx="17">
                  <c:v>8</c:v>
                </c:pt>
                <c:pt idx="18">
                  <c:v>9</c:v>
                </c:pt>
                <c:pt idx="19">
                  <c:v>10</c:v>
                </c:pt>
                <c:pt idx="20">
                  <c:v>9</c:v>
                </c:pt>
                <c:pt idx="21">
                  <c:v>9</c:v>
                </c:pt>
                <c:pt idx="22" formatCode="&quot;$&quot;#,##0">
                  <c:v>18</c:v>
                </c:pt>
              </c:numCache>
            </c:numRef>
          </c:val>
          <c:extLst>
            <c:ext xmlns:c16="http://schemas.microsoft.com/office/drawing/2014/chart" uri="{C3380CC4-5D6E-409C-BE32-E72D297353CC}">
              <c16:uniqueId val="{00000006-6236-4C25-A902-937AEA6E10CA}"/>
            </c:ext>
          </c:extLst>
        </c:ser>
        <c:ser>
          <c:idx val="4"/>
          <c:order val="7"/>
          <c:tx>
            <c:v>Fuel &amp; Repair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Costs'!$G$5:$G$27</c:f>
              <c:numCache>
                <c:formatCode>"$"#,##0_);\("$"#,##0\)</c:formatCode>
                <c:ptCount val="23"/>
                <c:pt idx="0">
                  <c:v>19</c:v>
                </c:pt>
                <c:pt idx="1">
                  <c:v>20</c:v>
                </c:pt>
                <c:pt idx="2">
                  <c:v>20</c:v>
                </c:pt>
                <c:pt idx="3">
                  <c:v>23</c:v>
                </c:pt>
                <c:pt idx="4">
                  <c:v>24</c:v>
                </c:pt>
                <c:pt idx="5">
                  <c:v>30</c:v>
                </c:pt>
                <c:pt idx="6">
                  <c:v>34</c:v>
                </c:pt>
                <c:pt idx="7">
                  <c:v>34</c:v>
                </c:pt>
                <c:pt idx="8">
                  <c:v>36</c:v>
                </c:pt>
                <c:pt idx="9">
                  <c:v>36</c:v>
                </c:pt>
                <c:pt idx="10">
                  <c:v>36</c:v>
                </c:pt>
                <c:pt idx="11">
                  <c:v>45</c:v>
                </c:pt>
                <c:pt idx="12">
                  <c:v>50</c:v>
                </c:pt>
                <c:pt idx="13">
                  <c:v>50</c:v>
                </c:pt>
                <c:pt idx="14">
                  <c:v>51</c:v>
                </c:pt>
                <c:pt idx="15">
                  <c:v>51</c:v>
                </c:pt>
                <c:pt idx="16">
                  <c:v>52</c:v>
                </c:pt>
                <c:pt idx="17">
                  <c:v>53</c:v>
                </c:pt>
                <c:pt idx="18">
                  <c:v>55</c:v>
                </c:pt>
                <c:pt idx="19">
                  <c:v>56</c:v>
                </c:pt>
                <c:pt idx="20">
                  <c:v>57</c:v>
                </c:pt>
                <c:pt idx="21">
                  <c:v>58</c:v>
                </c:pt>
                <c:pt idx="22" formatCode="&quot;$&quot;#,##0">
                  <c:v>70</c:v>
                </c:pt>
              </c:numCache>
            </c:numRef>
          </c:val>
          <c:extLst>
            <c:ext xmlns:c16="http://schemas.microsoft.com/office/drawing/2014/chart" uri="{C3380CC4-5D6E-409C-BE32-E72D297353CC}">
              <c16:uniqueId val="{00000007-6236-4C25-A902-937AEA6E10CA}"/>
            </c:ext>
          </c:extLst>
        </c:ser>
        <c:ser>
          <c:idx val="7"/>
          <c:order val="8"/>
          <c:tx>
            <c:v>Operating Interest &amp; Other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Costs'!$I$5:$I$27</c:f>
              <c:numCache>
                <c:formatCode>"$"#,##0_);\("$"#,##0\)</c:formatCode>
                <c:ptCount val="23"/>
                <c:pt idx="0">
                  <c:v>29.54</c:v>
                </c:pt>
                <c:pt idx="1">
                  <c:v>29.634999999999998</c:v>
                </c:pt>
                <c:pt idx="2">
                  <c:v>27.824999999999999</c:v>
                </c:pt>
                <c:pt idx="3">
                  <c:v>26.905000000000001</c:v>
                </c:pt>
                <c:pt idx="4">
                  <c:v>26.759999999999998</c:v>
                </c:pt>
                <c:pt idx="5">
                  <c:v>28.335000000000001</c:v>
                </c:pt>
                <c:pt idx="6">
                  <c:v>28.049999999999997</c:v>
                </c:pt>
                <c:pt idx="7">
                  <c:v>35.4</c:v>
                </c:pt>
                <c:pt idx="8">
                  <c:v>34.93</c:v>
                </c:pt>
                <c:pt idx="9">
                  <c:v>34.1875</c:v>
                </c:pt>
                <c:pt idx="10">
                  <c:v>35.690000000000005</c:v>
                </c:pt>
                <c:pt idx="11">
                  <c:v>37.25</c:v>
                </c:pt>
                <c:pt idx="12">
                  <c:v>37.697499999999998</c:v>
                </c:pt>
                <c:pt idx="13">
                  <c:v>36.597500000000004</c:v>
                </c:pt>
                <c:pt idx="14">
                  <c:v>33.732500000000002</c:v>
                </c:pt>
                <c:pt idx="15">
                  <c:v>36.300000000000004</c:v>
                </c:pt>
                <c:pt idx="16">
                  <c:v>38.183999999999997</c:v>
                </c:pt>
                <c:pt idx="17">
                  <c:v>38.475000000000001</c:v>
                </c:pt>
                <c:pt idx="18">
                  <c:v>41.731999999999999</c:v>
                </c:pt>
                <c:pt idx="19">
                  <c:v>42.86</c:v>
                </c:pt>
                <c:pt idx="20">
                  <c:v>41.485999999999997</c:v>
                </c:pt>
                <c:pt idx="21">
                  <c:v>39.1</c:v>
                </c:pt>
                <c:pt idx="22">
                  <c:v>46.3</c:v>
                </c:pt>
              </c:numCache>
            </c:numRef>
          </c:val>
          <c:extLst>
            <c:ext xmlns:c16="http://schemas.microsoft.com/office/drawing/2014/chart" uri="{C3380CC4-5D6E-409C-BE32-E72D297353CC}">
              <c16:uniqueId val="{00000008-6236-4C25-A902-937AEA6E10CA}"/>
            </c:ext>
          </c:extLst>
        </c:ser>
        <c:dLbls>
          <c:showLegendKey val="0"/>
          <c:showVal val="0"/>
          <c:showCatName val="0"/>
          <c:showSerName val="0"/>
          <c:showPercent val="0"/>
          <c:showBubbleSize val="0"/>
        </c:dLbls>
        <c:gapWidth val="0"/>
        <c:overlap val="100"/>
        <c:axId val="415923592"/>
        <c:axId val="415920848"/>
      </c:barChart>
      <c:catAx>
        <c:axId val="415923592"/>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rPr>
                  <a:t>Crop Year </a:t>
                </a:r>
              </a:p>
            </c:rich>
          </c:tx>
          <c:layout>
            <c:manualLayout>
              <c:xMode val="edge"/>
              <c:yMode val="edge"/>
              <c:x val="0.52350314153233801"/>
              <c:y val="0.75065679708228905"/>
            </c:manualLayout>
          </c:layout>
          <c:overlay val="0"/>
        </c:title>
        <c:numFmt formatCode="General" sourceLinked="1"/>
        <c:majorTickMark val="out"/>
        <c:minorTickMark val="none"/>
        <c:tickLblPos val="nextTo"/>
        <c:txPr>
          <a:bodyPr rot="3000000" vert="horz" anchor="t" anchorCtr="0"/>
          <a:lstStyle/>
          <a:p>
            <a:pPr>
              <a:defRPr sz="1100" b="0" i="0" u="none" strike="noStrike" baseline="0">
                <a:solidFill>
                  <a:srgbClr val="000000"/>
                </a:solidFill>
                <a:latin typeface="Calibri"/>
                <a:ea typeface="Calibri"/>
                <a:cs typeface="Calibri"/>
              </a:defRPr>
            </a:pPr>
            <a:endParaRPr lang="en-US"/>
          </a:p>
        </c:txPr>
        <c:crossAx val="415920848"/>
        <c:crosses val="autoZero"/>
        <c:auto val="1"/>
        <c:lblAlgn val="ctr"/>
        <c:lblOffset val="100"/>
        <c:tickLblSkip val="1"/>
        <c:tickMarkSkip val="1"/>
        <c:noMultiLvlLbl val="0"/>
      </c:catAx>
      <c:valAx>
        <c:axId val="415920848"/>
        <c:scaling>
          <c:orientation val="minMax"/>
          <c:max val="80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 per acre</a:t>
                </a:r>
              </a:p>
            </c:rich>
          </c:tx>
          <c:layout>
            <c:manualLayout>
              <c:xMode val="edge"/>
              <c:yMode val="edge"/>
              <c:x val="7.4013590862393999E-3"/>
              <c:y val="0.39314846139552101"/>
            </c:manualLayout>
          </c:layout>
          <c:overlay val="0"/>
        </c:title>
        <c:numFmt formatCode="&quot;$&quot;#,##0_);\(&quot;$&quot;#,##0\)" sourceLinked="1"/>
        <c:majorTickMark val="out"/>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415923592"/>
        <c:crosses val="autoZero"/>
        <c:crossBetween val="between"/>
      </c:valAx>
    </c:plotArea>
    <c:legend>
      <c:legendPos val="b"/>
      <c:legendEntry>
        <c:idx val="5"/>
        <c:txPr>
          <a:bodyPr/>
          <a:lstStyle/>
          <a:p>
            <a:pPr>
              <a:defRPr sz="1200" b="0" i="0" u="none" strike="noStrike" baseline="0">
                <a:solidFill>
                  <a:srgbClr val="000000"/>
                </a:solidFill>
                <a:latin typeface="Calibri"/>
                <a:ea typeface="Calibri"/>
                <a:cs typeface="Calibri"/>
              </a:defRPr>
            </a:pPr>
            <a:endParaRPr lang="en-US"/>
          </a:p>
        </c:txPr>
      </c:legendEntry>
      <c:layout>
        <c:manualLayout>
          <c:xMode val="edge"/>
          <c:yMode val="edge"/>
          <c:x val="8.6002724707861133E-2"/>
          <c:y val="0.79909178992812802"/>
          <c:w val="0.86760580442111501"/>
          <c:h val="0.19312014058527799"/>
        </c:manualLayout>
      </c:layout>
      <c:overlay val="0"/>
      <c:txPr>
        <a:bodyPr/>
        <a:lstStyle/>
        <a:p>
          <a:pPr>
            <a:defRPr sz="1200" b="0" i="0" u="none" strike="noStrike" baseline="0">
              <a:solidFill>
                <a:srgbClr val="000000"/>
              </a:solidFill>
              <a:latin typeface="Calibri"/>
              <a:ea typeface="Calibri"/>
              <a:cs typeface="Calibri"/>
            </a:defRPr>
          </a:pPr>
          <a:endParaRPr lang="en-US"/>
        </a:p>
      </c:txPr>
    </c:legend>
    <c:plotVisOnly val="0"/>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700" b="1" i="0" u="none" strike="noStrike" baseline="0">
                <a:solidFill>
                  <a:srgbClr val="000000"/>
                </a:solidFill>
                <a:latin typeface="Calibri"/>
              </a:rPr>
              <a:t>Landowner Farmer Production Costs</a:t>
            </a:r>
          </a:p>
          <a:p>
            <a:pPr>
              <a:defRPr sz="1000" b="0" i="0" u="none" strike="noStrike" baseline="0">
                <a:solidFill>
                  <a:srgbClr val="000000"/>
                </a:solidFill>
                <a:latin typeface="Calibri"/>
                <a:ea typeface="Calibri"/>
                <a:cs typeface="Calibri"/>
              </a:defRPr>
            </a:pPr>
            <a:r>
              <a:rPr lang="en-US" sz="1700" b="0" i="0" u="none" strike="noStrike" baseline="0">
                <a:solidFill>
                  <a:srgbClr val="000000"/>
                </a:solidFill>
                <a:latin typeface="Calibri"/>
              </a:rPr>
              <a:t>(cost per acre)</a:t>
            </a:r>
          </a:p>
        </c:rich>
      </c:tx>
      <c:layout>
        <c:manualLayout>
          <c:xMode val="edge"/>
          <c:yMode val="edge"/>
          <c:x val="0.20439665556352801"/>
          <c:y val="1.04381389730461E-2"/>
        </c:manualLayout>
      </c:layout>
      <c:overlay val="0"/>
    </c:title>
    <c:autoTitleDeleted val="0"/>
    <c:plotArea>
      <c:layout>
        <c:manualLayout>
          <c:layoutTarget val="inner"/>
          <c:xMode val="edge"/>
          <c:yMode val="edge"/>
          <c:x val="0.20435725812852201"/>
          <c:y val="0.146786214687608"/>
          <c:w val="0.75788188627622"/>
          <c:h val="0.535825078594245"/>
        </c:manualLayout>
      </c:layout>
      <c:barChart>
        <c:barDir val="col"/>
        <c:grouping val="stacked"/>
        <c:varyColors val="0"/>
        <c:ser>
          <c:idx val="9"/>
          <c:order val="0"/>
          <c:tx>
            <c:v>Land</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Costs'!$L$5:$L$27</c:f>
              <c:numCache>
                <c:formatCode>"$"#,##0_);\("$"#,##0\)</c:formatCode>
                <c:ptCount val="23"/>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26</c:v>
                </c:pt>
                <c:pt idx="20">
                  <c:v>27</c:v>
                </c:pt>
                <c:pt idx="21">
                  <c:v>28</c:v>
                </c:pt>
                <c:pt idx="22" formatCode="&quot;$&quot;#,##0">
                  <c:v>28</c:v>
                </c:pt>
              </c:numCache>
            </c:numRef>
          </c:val>
          <c:extLst>
            <c:ext xmlns:c16="http://schemas.microsoft.com/office/drawing/2014/chart" uri="{C3380CC4-5D6E-409C-BE32-E72D297353CC}">
              <c16:uniqueId val="{00000000-20E0-42FF-A8CF-F71D48F5EC69}"/>
            </c:ext>
          </c:extLst>
        </c:ser>
        <c:ser>
          <c:idx val="8"/>
          <c:order val="1"/>
          <c:tx>
            <c:v>Machinery Ownership</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Costs'!$K$5:$K$27</c:f>
              <c:numCache>
                <c:formatCode>"$"#,##0_);\("$"#,##0\)</c:formatCode>
                <c:ptCount val="23"/>
                <c:pt idx="0">
                  <c:v>36.270000000000003</c:v>
                </c:pt>
                <c:pt idx="1">
                  <c:v>36.270000000000003</c:v>
                </c:pt>
                <c:pt idx="2">
                  <c:v>36.159999999999997</c:v>
                </c:pt>
                <c:pt idx="3">
                  <c:v>36.630000000000003</c:v>
                </c:pt>
                <c:pt idx="4">
                  <c:v>36.299999999999997</c:v>
                </c:pt>
                <c:pt idx="5">
                  <c:v>40.68</c:v>
                </c:pt>
                <c:pt idx="6">
                  <c:v>44.85</c:v>
                </c:pt>
                <c:pt idx="7">
                  <c:v>41.76</c:v>
                </c:pt>
                <c:pt idx="8">
                  <c:v>47.67</c:v>
                </c:pt>
                <c:pt idx="9">
                  <c:v>50.22</c:v>
                </c:pt>
                <c:pt idx="10">
                  <c:v>60.5</c:v>
                </c:pt>
                <c:pt idx="11">
                  <c:v>72.36</c:v>
                </c:pt>
                <c:pt idx="12">
                  <c:v>74.52</c:v>
                </c:pt>
                <c:pt idx="13">
                  <c:v>80.215999999999994</c:v>
                </c:pt>
                <c:pt idx="14">
                  <c:v>82.08</c:v>
                </c:pt>
                <c:pt idx="15">
                  <c:v>83.16</c:v>
                </c:pt>
                <c:pt idx="16">
                  <c:v>76.963999999999999</c:v>
                </c:pt>
                <c:pt idx="17">
                  <c:v>76.3</c:v>
                </c:pt>
                <c:pt idx="18">
                  <c:v>75.900000000000006</c:v>
                </c:pt>
                <c:pt idx="19">
                  <c:v>75.900000000000006</c:v>
                </c:pt>
                <c:pt idx="20">
                  <c:v>75.599999999999994</c:v>
                </c:pt>
                <c:pt idx="21">
                  <c:v>82.08</c:v>
                </c:pt>
                <c:pt idx="22" formatCode="&quot;$&quot;#,##0">
                  <c:v>91.56</c:v>
                </c:pt>
              </c:numCache>
            </c:numRef>
          </c:val>
          <c:extLst>
            <c:ext xmlns:c16="http://schemas.microsoft.com/office/drawing/2014/chart" uri="{C3380CC4-5D6E-409C-BE32-E72D297353CC}">
              <c16:uniqueId val="{00000001-20E0-42FF-A8CF-F71D48F5EC69}"/>
            </c:ext>
          </c:extLst>
        </c:ser>
        <c:ser>
          <c:idx val="6"/>
          <c:order val="2"/>
          <c:tx>
            <c:v>Labor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Costs'!$H$5:$H$27</c:f>
              <c:numCache>
                <c:formatCode>"$"#,##0_);\("$"#,##0\)</c:formatCode>
                <c:ptCount val="23"/>
                <c:pt idx="0">
                  <c:v>17</c:v>
                </c:pt>
                <c:pt idx="1">
                  <c:v>18</c:v>
                </c:pt>
                <c:pt idx="2">
                  <c:v>18</c:v>
                </c:pt>
                <c:pt idx="3">
                  <c:v>20</c:v>
                </c:pt>
                <c:pt idx="4">
                  <c:v>22</c:v>
                </c:pt>
                <c:pt idx="5">
                  <c:v>25</c:v>
                </c:pt>
                <c:pt idx="6">
                  <c:v>26</c:v>
                </c:pt>
                <c:pt idx="7">
                  <c:v>27</c:v>
                </c:pt>
                <c:pt idx="8">
                  <c:v>27</c:v>
                </c:pt>
                <c:pt idx="9">
                  <c:v>27</c:v>
                </c:pt>
                <c:pt idx="10">
                  <c:v>27</c:v>
                </c:pt>
                <c:pt idx="11">
                  <c:v>27</c:v>
                </c:pt>
                <c:pt idx="12">
                  <c:v>27</c:v>
                </c:pt>
                <c:pt idx="13">
                  <c:v>28</c:v>
                </c:pt>
                <c:pt idx="14">
                  <c:v>29</c:v>
                </c:pt>
                <c:pt idx="15">
                  <c:v>29</c:v>
                </c:pt>
                <c:pt idx="16">
                  <c:v>29</c:v>
                </c:pt>
                <c:pt idx="17">
                  <c:v>29</c:v>
                </c:pt>
                <c:pt idx="18">
                  <c:v>32</c:v>
                </c:pt>
                <c:pt idx="19">
                  <c:v>32</c:v>
                </c:pt>
                <c:pt idx="20">
                  <c:v>32</c:v>
                </c:pt>
                <c:pt idx="21">
                  <c:v>34</c:v>
                </c:pt>
                <c:pt idx="22" formatCode="&quot;$&quot;#,##0">
                  <c:v>38</c:v>
                </c:pt>
              </c:numCache>
            </c:numRef>
          </c:val>
          <c:extLst>
            <c:ext xmlns:c16="http://schemas.microsoft.com/office/drawing/2014/chart" uri="{C3380CC4-5D6E-409C-BE32-E72D297353CC}">
              <c16:uniqueId val="{00000002-20E0-42FF-A8CF-F71D48F5EC69}"/>
            </c:ext>
          </c:extLst>
        </c:ser>
        <c:ser>
          <c:idx val="0"/>
          <c:order val="3"/>
          <c:tx>
            <c:v>Seed</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Costs'!$C$5:$C$27</c:f>
              <c:numCache>
                <c:formatCode>"$"#,##0_);\("$"#,##0\)</c:formatCode>
                <c:ptCount val="23"/>
                <c:pt idx="0">
                  <c:v>25</c:v>
                </c:pt>
                <c:pt idx="1">
                  <c:v>25</c:v>
                </c:pt>
                <c:pt idx="2">
                  <c:v>25</c:v>
                </c:pt>
                <c:pt idx="3">
                  <c:v>31</c:v>
                </c:pt>
                <c:pt idx="4">
                  <c:v>32</c:v>
                </c:pt>
                <c:pt idx="5">
                  <c:v>32</c:v>
                </c:pt>
                <c:pt idx="6">
                  <c:v>34</c:v>
                </c:pt>
                <c:pt idx="7">
                  <c:v>32</c:v>
                </c:pt>
                <c:pt idx="8">
                  <c:v>37</c:v>
                </c:pt>
                <c:pt idx="9">
                  <c:v>54</c:v>
                </c:pt>
                <c:pt idx="10">
                  <c:v>50</c:v>
                </c:pt>
                <c:pt idx="11">
                  <c:v>45</c:v>
                </c:pt>
                <c:pt idx="12">
                  <c:v>58</c:v>
                </c:pt>
                <c:pt idx="13">
                  <c:v>50</c:v>
                </c:pt>
                <c:pt idx="14">
                  <c:v>51</c:v>
                </c:pt>
                <c:pt idx="15">
                  <c:v>55</c:v>
                </c:pt>
                <c:pt idx="16">
                  <c:v>54</c:v>
                </c:pt>
                <c:pt idx="17">
                  <c:v>53</c:v>
                </c:pt>
                <c:pt idx="18">
                  <c:v>52</c:v>
                </c:pt>
                <c:pt idx="19">
                  <c:v>51</c:v>
                </c:pt>
                <c:pt idx="20">
                  <c:v>47</c:v>
                </c:pt>
                <c:pt idx="21">
                  <c:v>49</c:v>
                </c:pt>
                <c:pt idx="22" formatCode="&quot;$&quot;#,##0">
                  <c:v>58</c:v>
                </c:pt>
              </c:numCache>
            </c:numRef>
          </c:val>
          <c:extLst>
            <c:ext xmlns:c16="http://schemas.microsoft.com/office/drawing/2014/chart" uri="{C3380CC4-5D6E-409C-BE32-E72D297353CC}">
              <c16:uniqueId val="{00000003-20E0-42FF-A8CF-F71D48F5EC69}"/>
            </c:ext>
          </c:extLst>
        </c:ser>
        <c:ser>
          <c:idx val="1"/>
          <c:order val="4"/>
          <c:tx>
            <c:v>Fertilizer &amp; Lime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Costs'!$D$5:$D$27</c:f>
              <c:numCache>
                <c:formatCode>"$"#,##0_);\("$"#,##0\)</c:formatCode>
                <c:ptCount val="23"/>
                <c:pt idx="0">
                  <c:v>25</c:v>
                </c:pt>
                <c:pt idx="1">
                  <c:v>25</c:v>
                </c:pt>
                <c:pt idx="2">
                  <c:v>24</c:v>
                </c:pt>
                <c:pt idx="3">
                  <c:v>23</c:v>
                </c:pt>
                <c:pt idx="4">
                  <c:v>26</c:v>
                </c:pt>
                <c:pt idx="5">
                  <c:v>30</c:v>
                </c:pt>
                <c:pt idx="6">
                  <c:v>36</c:v>
                </c:pt>
                <c:pt idx="7">
                  <c:v>39</c:v>
                </c:pt>
                <c:pt idx="8">
                  <c:v>47</c:v>
                </c:pt>
                <c:pt idx="9">
                  <c:v>97</c:v>
                </c:pt>
                <c:pt idx="10">
                  <c:v>57</c:v>
                </c:pt>
                <c:pt idx="11">
                  <c:v>69</c:v>
                </c:pt>
                <c:pt idx="12">
                  <c:v>76</c:v>
                </c:pt>
                <c:pt idx="13">
                  <c:v>66</c:v>
                </c:pt>
                <c:pt idx="14">
                  <c:v>53</c:v>
                </c:pt>
                <c:pt idx="15">
                  <c:v>60</c:v>
                </c:pt>
                <c:pt idx="16">
                  <c:v>49</c:v>
                </c:pt>
                <c:pt idx="17">
                  <c:v>37</c:v>
                </c:pt>
                <c:pt idx="18">
                  <c:v>40</c:v>
                </c:pt>
                <c:pt idx="19">
                  <c:v>51</c:v>
                </c:pt>
                <c:pt idx="20">
                  <c:v>54</c:v>
                </c:pt>
                <c:pt idx="21">
                  <c:v>58</c:v>
                </c:pt>
                <c:pt idx="22" formatCode="&quot;$&quot;#,##0">
                  <c:v>93</c:v>
                </c:pt>
              </c:numCache>
            </c:numRef>
          </c:val>
          <c:extLst>
            <c:ext xmlns:c16="http://schemas.microsoft.com/office/drawing/2014/chart" uri="{C3380CC4-5D6E-409C-BE32-E72D297353CC}">
              <c16:uniqueId val="{00000004-20E0-42FF-A8CF-F71D48F5EC69}"/>
            </c:ext>
          </c:extLst>
        </c:ser>
        <c:ser>
          <c:idx val="2"/>
          <c:order val="5"/>
          <c:tx>
            <c:v>Herbicides</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Costs'!$E$5:$E$27</c:f>
              <c:numCache>
                <c:formatCode>"$"#,##0_);\("$"#,##0\)</c:formatCode>
                <c:ptCount val="23"/>
                <c:pt idx="0">
                  <c:v>25</c:v>
                </c:pt>
                <c:pt idx="1">
                  <c:v>25</c:v>
                </c:pt>
                <c:pt idx="2">
                  <c:v>23</c:v>
                </c:pt>
                <c:pt idx="3">
                  <c:v>19</c:v>
                </c:pt>
                <c:pt idx="4">
                  <c:v>19</c:v>
                </c:pt>
                <c:pt idx="5">
                  <c:v>18</c:v>
                </c:pt>
                <c:pt idx="6">
                  <c:v>18</c:v>
                </c:pt>
                <c:pt idx="7">
                  <c:v>20</c:v>
                </c:pt>
                <c:pt idx="8">
                  <c:v>23</c:v>
                </c:pt>
                <c:pt idx="9">
                  <c:v>26</c:v>
                </c:pt>
                <c:pt idx="10">
                  <c:v>24</c:v>
                </c:pt>
                <c:pt idx="11">
                  <c:v>25</c:v>
                </c:pt>
                <c:pt idx="12">
                  <c:v>26</c:v>
                </c:pt>
                <c:pt idx="13">
                  <c:v>27</c:v>
                </c:pt>
                <c:pt idx="14">
                  <c:v>27</c:v>
                </c:pt>
                <c:pt idx="15">
                  <c:v>34</c:v>
                </c:pt>
                <c:pt idx="16">
                  <c:v>36</c:v>
                </c:pt>
                <c:pt idx="17">
                  <c:v>40</c:v>
                </c:pt>
                <c:pt idx="18">
                  <c:v>40</c:v>
                </c:pt>
                <c:pt idx="19">
                  <c:v>55</c:v>
                </c:pt>
                <c:pt idx="20">
                  <c:v>42</c:v>
                </c:pt>
                <c:pt idx="21">
                  <c:v>49</c:v>
                </c:pt>
                <c:pt idx="22" formatCode="&quot;$&quot;#,##0">
                  <c:v>53</c:v>
                </c:pt>
              </c:numCache>
            </c:numRef>
          </c:val>
          <c:extLst>
            <c:ext xmlns:c16="http://schemas.microsoft.com/office/drawing/2014/chart" uri="{C3380CC4-5D6E-409C-BE32-E72D297353CC}">
              <c16:uniqueId val="{00000005-20E0-42FF-A8CF-F71D48F5EC69}"/>
            </c:ext>
          </c:extLst>
        </c:ser>
        <c:ser>
          <c:idx val="3"/>
          <c:order val="6"/>
          <c:tx>
            <c:v>Insurance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Costs'!$F$5:$F$27</c:f>
              <c:numCache>
                <c:formatCode>"$"#,##0_);\("$"#,##0\)</c:formatCode>
                <c:ptCount val="23"/>
                <c:pt idx="0">
                  <c:v>4</c:v>
                </c:pt>
                <c:pt idx="1">
                  <c:v>3</c:v>
                </c:pt>
                <c:pt idx="2">
                  <c:v>3</c:v>
                </c:pt>
                <c:pt idx="3">
                  <c:v>3</c:v>
                </c:pt>
                <c:pt idx="4">
                  <c:v>5</c:v>
                </c:pt>
                <c:pt idx="5">
                  <c:v>6</c:v>
                </c:pt>
                <c:pt idx="6">
                  <c:v>6</c:v>
                </c:pt>
                <c:pt idx="7">
                  <c:v>7</c:v>
                </c:pt>
                <c:pt idx="8">
                  <c:v>8</c:v>
                </c:pt>
                <c:pt idx="9">
                  <c:v>14</c:v>
                </c:pt>
                <c:pt idx="10">
                  <c:v>11</c:v>
                </c:pt>
                <c:pt idx="11">
                  <c:v>11</c:v>
                </c:pt>
                <c:pt idx="12">
                  <c:v>14</c:v>
                </c:pt>
                <c:pt idx="13">
                  <c:v>15</c:v>
                </c:pt>
                <c:pt idx="14">
                  <c:v>14</c:v>
                </c:pt>
                <c:pt idx="15">
                  <c:v>14</c:v>
                </c:pt>
                <c:pt idx="16">
                  <c:v>11</c:v>
                </c:pt>
                <c:pt idx="17">
                  <c:v>8</c:v>
                </c:pt>
                <c:pt idx="18">
                  <c:v>9</c:v>
                </c:pt>
                <c:pt idx="19">
                  <c:v>10</c:v>
                </c:pt>
                <c:pt idx="20">
                  <c:v>9</c:v>
                </c:pt>
                <c:pt idx="21">
                  <c:v>9</c:v>
                </c:pt>
                <c:pt idx="22" formatCode="&quot;$&quot;#,##0">
                  <c:v>18</c:v>
                </c:pt>
              </c:numCache>
            </c:numRef>
          </c:val>
          <c:extLst>
            <c:ext xmlns:c16="http://schemas.microsoft.com/office/drawing/2014/chart" uri="{C3380CC4-5D6E-409C-BE32-E72D297353CC}">
              <c16:uniqueId val="{00000006-20E0-42FF-A8CF-F71D48F5EC69}"/>
            </c:ext>
          </c:extLst>
        </c:ser>
        <c:ser>
          <c:idx val="4"/>
          <c:order val="7"/>
          <c:tx>
            <c:v>Fuel &amp; Repair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Costs'!$G$5:$G$27</c:f>
              <c:numCache>
                <c:formatCode>"$"#,##0_);\("$"#,##0\)</c:formatCode>
                <c:ptCount val="23"/>
                <c:pt idx="0">
                  <c:v>19</c:v>
                </c:pt>
                <c:pt idx="1">
                  <c:v>20</c:v>
                </c:pt>
                <c:pt idx="2">
                  <c:v>20</c:v>
                </c:pt>
                <c:pt idx="3">
                  <c:v>23</c:v>
                </c:pt>
                <c:pt idx="4">
                  <c:v>24</c:v>
                </c:pt>
                <c:pt idx="5">
                  <c:v>30</c:v>
                </c:pt>
                <c:pt idx="6">
                  <c:v>34</c:v>
                </c:pt>
                <c:pt idx="7">
                  <c:v>34</c:v>
                </c:pt>
                <c:pt idx="8">
                  <c:v>36</c:v>
                </c:pt>
                <c:pt idx="9">
                  <c:v>36</c:v>
                </c:pt>
                <c:pt idx="10">
                  <c:v>36</c:v>
                </c:pt>
                <c:pt idx="11">
                  <c:v>45</c:v>
                </c:pt>
                <c:pt idx="12">
                  <c:v>50</c:v>
                </c:pt>
                <c:pt idx="13">
                  <c:v>50</c:v>
                </c:pt>
                <c:pt idx="14">
                  <c:v>51</c:v>
                </c:pt>
                <c:pt idx="15">
                  <c:v>51</c:v>
                </c:pt>
                <c:pt idx="16">
                  <c:v>52</c:v>
                </c:pt>
                <c:pt idx="17">
                  <c:v>53</c:v>
                </c:pt>
                <c:pt idx="18">
                  <c:v>55</c:v>
                </c:pt>
                <c:pt idx="19">
                  <c:v>56</c:v>
                </c:pt>
                <c:pt idx="20">
                  <c:v>57</c:v>
                </c:pt>
                <c:pt idx="21">
                  <c:v>58</c:v>
                </c:pt>
                <c:pt idx="22" formatCode="&quot;$&quot;#,##0">
                  <c:v>70</c:v>
                </c:pt>
              </c:numCache>
            </c:numRef>
          </c:val>
          <c:extLst>
            <c:ext xmlns:c16="http://schemas.microsoft.com/office/drawing/2014/chart" uri="{C3380CC4-5D6E-409C-BE32-E72D297353CC}">
              <c16:uniqueId val="{00000007-20E0-42FF-A8CF-F71D48F5EC69}"/>
            </c:ext>
          </c:extLst>
        </c:ser>
        <c:ser>
          <c:idx val="7"/>
          <c:order val="8"/>
          <c:tx>
            <c:v>Operating Interest &amp; Other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Costs'!$I$5:$I$27</c:f>
              <c:numCache>
                <c:formatCode>"$"#,##0_);\("$"#,##0\)</c:formatCode>
                <c:ptCount val="23"/>
                <c:pt idx="0">
                  <c:v>29.54</c:v>
                </c:pt>
                <c:pt idx="1">
                  <c:v>29.634999999999998</c:v>
                </c:pt>
                <c:pt idx="2">
                  <c:v>27.824999999999999</c:v>
                </c:pt>
                <c:pt idx="3">
                  <c:v>26.905000000000001</c:v>
                </c:pt>
                <c:pt idx="4">
                  <c:v>26.759999999999998</c:v>
                </c:pt>
                <c:pt idx="5">
                  <c:v>28.335000000000001</c:v>
                </c:pt>
                <c:pt idx="6">
                  <c:v>28.049999999999997</c:v>
                </c:pt>
                <c:pt idx="7">
                  <c:v>35.4</c:v>
                </c:pt>
                <c:pt idx="8">
                  <c:v>34.93</c:v>
                </c:pt>
                <c:pt idx="9">
                  <c:v>34.1875</c:v>
                </c:pt>
                <c:pt idx="10">
                  <c:v>35.690000000000005</c:v>
                </c:pt>
                <c:pt idx="11">
                  <c:v>37.25</c:v>
                </c:pt>
                <c:pt idx="12">
                  <c:v>37.697499999999998</c:v>
                </c:pt>
                <c:pt idx="13">
                  <c:v>36.597500000000004</c:v>
                </c:pt>
                <c:pt idx="14">
                  <c:v>33.732500000000002</c:v>
                </c:pt>
                <c:pt idx="15">
                  <c:v>36.300000000000004</c:v>
                </c:pt>
                <c:pt idx="16">
                  <c:v>38.183999999999997</c:v>
                </c:pt>
                <c:pt idx="17">
                  <c:v>38.475000000000001</c:v>
                </c:pt>
                <c:pt idx="18">
                  <c:v>41.731999999999999</c:v>
                </c:pt>
                <c:pt idx="19">
                  <c:v>42.86</c:v>
                </c:pt>
                <c:pt idx="20">
                  <c:v>41.485999999999997</c:v>
                </c:pt>
                <c:pt idx="21">
                  <c:v>39.1</c:v>
                </c:pt>
                <c:pt idx="22">
                  <c:v>46.3</c:v>
                </c:pt>
              </c:numCache>
            </c:numRef>
          </c:val>
          <c:extLst>
            <c:ext xmlns:c16="http://schemas.microsoft.com/office/drawing/2014/chart" uri="{C3380CC4-5D6E-409C-BE32-E72D297353CC}">
              <c16:uniqueId val="{00000008-20E0-42FF-A8CF-F71D48F5EC69}"/>
            </c:ext>
          </c:extLst>
        </c:ser>
        <c:dLbls>
          <c:showLegendKey val="0"/>
          <c:showVal val="0"/>
          <c:showCatName val="0"/>
          <c:showSerName val="0"/>
          <c:showPercent val="0"/>
          <c:showBubbleSize val="0"/>
        </c:dLbls>
        <c:gapWidth val="0"/>
        <c:overlap val="100"/>
        <c:axId val="415917712"/>
        <c:axId val="415918104"/>
      </c:barChart>
      <c:catAx>
        <c:axId val="415917712"/>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rPr>
                  <a:t>Crop Year </a:t>
                </a:r>
              </a:p>
            </c:rich>
          </c:tx>
          <c:layout>
            <c:manualLayout>
              <c:xMode val="edge"/>
              <c:yMode val="edge"/>
              <c:x val="0.484401789089829"/>
              <c:y val="0.75428481090122801"/>
            </c:manualLayout>
          </c:layout>
          <c:overlay val="0"/>
        </c:title>
        <c:numFmt formatCode="General" sourceLinked="1"/>
        <c:majorTickMark val="out"/>
        <c:minorTickMark val="none"/>
        <c:tickLblPos val="nextTo"/>
        <c:txPr>
          <a:bodyPr rot="3000000" vert="horz" anchor="ctr" anchorCtr="0"/>
          <a:lstStyle/>
          <a:p>
            <a:pPr>
              <a:defRPr sz="1100" b="0" i="0" u="none" strike="noStrike" baseline="0">
                <a:solidFill>
                  <a:srgbClr val="000000"/>
                </a:solidFill>
                <a:latin typeface="Calibri"/>
                <a:ea typeface="Calibri"/>
                <a:cs typeface="Calibri"/>
              </a:defRPr>
            </a:pPr>
            <a:endParaRPr lang="en-US"/>
          </a:p>
        </c:txPr>
        <c:crossAx val="415918104"/>
        <c:crosses val="autoZero"/>
        <c:auto val="1"/>
        <c:lblAlgn val="ctr"/>
        <c:lblOffset val="100"/>
        <c:tickLblSkip val="1"/>
        <c:tickMarkSkip val="1"/>
        <c:noMultiLvlLbl val="0"/>
      </c:catAx>
      <c:valAx>
        <c:axId val="415918104"/>
        <c:scaling>
          <c:orientation val="minMax"/>
          <c:max val="80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 per acre</a:t>
                </a:r>
              </a:p>
            </c:rich>
          </c:tx>
          <c:layout>
            <c:manualLayout>
              <c:xMode val="edge"/>
              <c:yMode val="edge"/>
              <c:x val="1.3318518518518599E-2"/>
              <c:y val="0.38009761034772599"/>
            </c:manualLayout>
          </c:layout>
          <c:overlay val="0"/>
        </c:title>
        <c:numFmt formatCode="&quot;$&quot;#,##0_);\(&quot;$&quot;#,##0\)" sourceLinked="1"/>
        <c:majorTickMark val="out"/>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415917712"/>
        <c:crosses val="autoZero"/>
        <c:crossBetween val="between"/>
      </c:valAx>
    </c:plotArea>
    <c:legend>
      <c:legendPos val="b"/>
      <c:legendEntry>
        <c:idx val="5"/>
        <c:txPr>
          <a:bodyPr/>
          <a:lstStyle/>
          <a:p>
            <a:pPr>
              <a:defRPr sz="1200" b="0" i="0" u="none" strike="noStrike" baseline="0">
                <a:solidFill>
                  <a:srgbClr val="000000"/>
                </a:solidFill>
                <a:latin typeface="Calibri"/>
                <a:ea typeface="Calibri"/>
                <a:cs typeface="Calibri"/>
              </a:defRPr>
            </a:pPr>
            <a:endParaRPr lang="en-US"/>
          </a:p>
        </c:txPr>
      </c:legendEntry>
      <c:layout>
        <c:manualLayout>
          <c:xMode val="edge"/>
          <c:yMode val="edge"/>
          <c:x val="7.3912570642301695E-2"/>
          <c:y val="0.80661410999322303"/>
          <c:w val="0.86520739478101105"/>
          <c:h val="0.17723514890872"/>
        </c:manualLayout>
      </c:layout>
      <c:overlay val="0"/>
      <c:txPr>
        <a:bodyPr/>
        <a:lstStyle/>
        <a:p>
          <a:pPr>
            <a:defRPr sz="1200" b="0" i="0" u="none" strike="noStrike" baseline="0">
              <a:solidFill>
                <a:srgbClr val="000000"/>
              </a:solidFill>
              <a:latin typeface="Calibri"/>
              <a:ea typeface="Calibri"/>
              <a:cs typeface="Calibri"/>
            </a:defRPr>
          </a:pPr>
          <a:endParaRPr lang="en-US"/>
        </a:p>
      </c:txPr>
    </c:legend>
    <c:plotVisOnly val="0"/>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415919672"/>
        <c:axId val="415918496"/>
      </c:barChart>
      <c:catAx>
        <c:axId val="415919672"/>
        <c:scaling>
          <c:orientation val="minMax"/>
        </c:scaling>
        <c:delete val="0"/>
        <c:axPos val="b"/>
        <c:majorTickMark val="out"/>
        <c:minorTickMark val="none"/>
        <c:tickLblPos val="nextTo"/>
        <c:txPr>
          <a:bodyPr rot="0" vert="horz"/>
          <a:lstStyle/>
          <a:p>
            <a:pPr>
              <a:defRPr/>
            </a:pPr>
            <a:endParaRPr lang="en-US"/>
          </a:p>
        </c:txPr>
        <c:crossAx val="415918496"/>
        <c:crosses val="autoZero"/>
        <c:auto val="1"/>
        <c:lblAlgn val="ctr"/>
        <c:lblOffset val="100"/>
        <c:noMultiLvlLbl val="0"/>
      </c:catAx>
      <c:valAx>
        <c:axId val="415918496"/>
        <c:scaling>
          <c:orientation val="minMax"/>
        </c:scaling>
        <c:delete val="0"/>
        <c:axPos val="l"/>
        <c:majorGridlines/>
        <c:majorTickMark val="out"/>
        <c:minorTickMark val="none"/>
        <c:tickLblPos val="nextTo"/>
        <c:txPr>
          <a:bodyPr rot="0" vert="horz"/>
          <a:lstStyle/>
          <a:p>
            <a:pPr>
              <a:defRPr/>
            </a:pPr>
            <a:endParaRPr lang="en-US"/>
          </a:p>
        </c:txPr>
        <c:crossAx val="415919672"/>
        <c:crosses val="autoZero"/>
        <c:crossBetween val="between"/>
      </c:valAx>
    </c:plotArea>
    <c:legend>
      <c:legendPos val="r"/>
      <c:layout>
        <c:manualLayout>
          <c:xMode val="edge"/>
          <c:yMode val="edge"/>
          <c:x val="0.98236331569664304"/>
          <c:y val="0.494518879415351"/>
          <c:w val="8.8183421516754793E-3"/>
          <c:h val="4.8721071863581404E-3"/>
        </c:manualLayout>
      </c:layout>
      <c:overlay val="0"/>
    </c:legend>
    <c:plotVisOnly val="1"/>
    <c:dispBlanksAs val="gap"/>
    <c:showDLblsOverMax val="0"/>
  </c:chart>
  <c:spPr>
    <a:ln>
      <a:noFill/>
    </a:ln>
  </c:spPr>
  <c:txPr>
    <a:bodyPr/>
    <a:lstStyle/>
    <a:p>
      <a:pPr marL="0" marR="0" indent="0" algn="ctr" defTabSz="914400" rtl="0" eaLnBrk="1" fontAlgn="auto" latinLnBrk="0" hangingPunct="1">
        <a:lnSpc>
          <a:spcPct val="100000"/>
        </a:lnSpc>
        <a:spcBef>
          <a:spcPts val="0"/>
        </a:spcBef>
        <a:spcAft>
          <a:spcPts val="0"/>
        </a:spcAft>
        <a:buClrTx/>
        <a:buSzTx/>
        <a:buFontTx/>
        <a:buNone/>
        <a:tabLst/>
        <a:defRPr sz="1680" b="1" i="0" u="none" strike="noStrike" kern="1200" baseline="0">
          <a:solidFill>
            <a:srgbClr val="000000"/>
          </a:solidFill>
          <a:latin typeface="Calibri"/>
          <a:ea typeface="Calibri"/>
          <a:cs typeface="Calibri"/>
        </a:defRPr>
      </a:pPr>
      <a:endParaRPr lang="en-US"/>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ysClr val="windowText" lastClr="000000"/>
                </a:solidFill>
                <a:latin typeface="Calibri"/>
                <a:ea typeface="Calibri"/>
                <a:cs typeface="Calibri"/>
              </a:defRPr>
            </a:pPr>
            <a:r>
              <a:rPr lang="en-US" sz="1800">
                <a:solidFill>
                  <a:sysClr val="windowText" lastClr="000000"/>
                </a:solidFill>
              </a:rPr>
              <a:t>Landowner</a:t>
            </a:r>
            <a:r>
              <a:rPr lang="en-US" sz="1800" baseline="0">
                <a:solidFill>
                  <a:sysClr val="windowText" lastClr="000000"/>
                </a:solidFill>
              </a:rPr>
              <a:t> </a:t>
            </a:r>
            <a:r>
              <a:rPr lang="en-US" sz="1800">
                <a:solidFill>
                  <a:sysClr val="windowText" lastClr="000000"/>
                </a:solidFill>
              </a:rPr>
              <a:t>Farmer Returns</a:t>
            </a:r>
            <a:r>
              <a:rPr lang="en-US" sz="1800" baseline="0">
                <a:solidFill>
                  <a:sysClr val="windowText" lastClr="000000"/>
                </a:solidFill>
              </a:rPr>
              <a:t> per Bushel</a:t>
            </a:r>
            <a:endParaRPr lang="en-US" sz="1800">
              <a:solidFill>
                <a:sysClr val="windowText" lastClr="000000"/>
              </a:solidFill>
            </a:endParaRPr>
          </a:p>
          <a:p>
            <a:pPr>
              <a:defRPr sz="1800" b="1" i="0" u="none" strike="noStrike" baseline="0">
                <a:solidFill>
                  <a:sysClr val="windowText" lastClr="000000"/>
                </a:solidFill>
                <a:latin typeface="Calibri"/>
                <a:ea typeface="Calibri"/>
                <a:cs typeface="Calibri"/>
              </a:defRPr>
            </a:pPr>
            <a:r>
              <a:rPr lang="en-US" sz="1600" b="0">
                <a:solidFill>
                  <a:sysClr val="windowText" lastClr="000000"/>
                </a:solidFill>
              </a:rPr>
              <a:t>(per</a:t>
            </a:r>
            <a:r>
              <a:rPr lang="en-US" sz="1600" b="0" baseline="0">
                <a:solidFill>
                  <a:sysClr val="windowText" lastClr="000000"/>
                </a:solidFill>
              </a:rPr>
              <a:t> marketing year month</a:t>
            </a:r>
            <a:r>
              <a:rPr lang="en-US" sz="1800" b="0">
                <a:solidFill>
                  <a:sysClr val="windowText" lastClr="000000"/>
                </a:solidFill>
              </a:rPr>
              <a:t>)</a:t>
            </a:r>
          </a:p>
        </c:rich>
      </c:tx>
      <c:layout>
        <c:manualLayout>
          <c:xMode val="edge"/>
          <c:yMode val="edge"/>
          <c:x val="0.27489725759557698"/>
          <c:y val="5.1985704134845396E-3"/>
        </c:manualLayout>
      </c:layout>
      <c:overlay val="1"/>
    </c:title>
    <c:autoTitleDeleted val="0"/>
    <c:plotArea>
      <c:layout>
        <c:manualLayout>
          <c:layoutTarget val="inner"/>
          <c:xMode val="edge"/>
          <c:yMode val="edge"/>
          <c:x val="0.12824444472575999"/>
          <c:y val="0.153538597853626"/>
          <c:w val="0.85363730156720696"/>
          <c:h val="0.61177428637905495"/>
        </c:manualLayout>
      </c:layout>
      <c:lineChart>
        <c:grouping val="standard"/>
        <c:varyColors val="0"/>
        <c:ser>
          <c:idx val="2"/>
          <c:order val="0"/>
          <c:tx>
            <c:v>Income</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Profitability'!$F$6:$F$281</c:f>
              <c:numCache>
                <c:formatCode>_("$"* #,##0.00_);_("$"* \(#,##0.00\);_("$"* "-"??_);_(@_)</c:formatCode>
                <c:ptCount val="276"/>
                <c:pt idx="0">
                  <c:v>5.1047126436781607</c:v>
                </c:pt>
                <c:pt idx="1">
                  <c:v>4.9847126436781615</c:v>
                </c:pt>
                <c:pt idx="2">
                  <c:v>5.174712643678161</c:v>
                </c:pt>
                <c:pt idx="3">
                  <c:v>5.3247126436781613</c:v>
                </c:pt>
                <c:pt idx="4">
                  <c:v>5.1047126436781607</c:v>
                </c:pt>
                <c:pt idx="5">
                  <c:v>4.9747126436781617</c:v>
                </c:pt>
                <c:pt idx="6">
                  <c:v>4.8647126436781605</c:v>
                </c:pt>
                <c:pt idx="7">
                  <c:v>4.7647126436781608</c:v>
                </c:pt>
                <c:pt idx="8">
                  <c:v>4.8347126436781611</c:v>
                </c:pt>
                <c:pt idx="9">
                  <c:v>4.9947126436781613</c:v>
                </c:pt>
                <c:pt idx="10">
                  <c:v>5.3447126436781609</c:v>
                </c:pt>
                <c:pt idx="11">
                  <c:v>5.4447126436781605</c:v>
                </c:pt>
                <c:pt idx="12">
                  <c:v>5.168181818181818</c:v>
                </c:pt>
                <c:pt idx="13">
                  <c:v>4.6181818181818182</c:v>
                </c:pt>
                <c:pt idx="14">
                  <c:v>4.708181818181818</c:v>
                </c:pt>
                <c:pt idx="15">
                  <c:v>4.708181818181818</c:v>
                </c:pt>
                <c:pt idx="16">
                  <c:v>4.6781818181818187</c:v>
                </c:pt>
                <c:pt idx="17">
                  <c:v>4.7181818181818187</c:v>
                </c:pt>
                <c:pt idx="18">
                  <c:v>4.8581818181818184</c:v>
                </c:pt>
                <c:pt idx="19">
                  <c:v>4.9281818181818187</c:v>
                </c:pt>
                <c:pt idx="20">
                  <c:v>5.1381818181818186</c:v>
                </c:pt>
                <c:pt idx="21">
                  <c:v>5.4081818181818182</c:v>
                </c:pt>
                <c:pt idx="22">
                  <c:v>5.8281818181818181</c:v>
                </c:pt>
                <c:pt idx="23">
                  <c:v>5.9681818181818187</c:v>
                </c:pt>
                <c:pt idx="24">
                  <c:v>5.8908333333333331</c:v>
                </c:pt>
                <c:pt idx="25">
                  <c:v>5.7208333333333332</c:v>
                </c:pt>
                <c:pt idx="26">
                  <c:v>5.9208333333333334</c:v>
                </c:pt>
                <c:pt idx="27">
                  <c:v>5.940833333333333</c:v>
                </c:pt>
                <c:pt idx="28">
                  <c:v>5.9608333333333334</c:v>
                </c:pt>
                <c:pt idx="29">
                  <c:v>6.020833333333333</c:v>
                </c:pt>
                <c:pt idx="30">
                  <c:v>6.0608333333333331</c:v>
                </c:pt>
                <c:pt idx="31">
                  <c:v>6.2808333333333328</c:v>
                </c:pt>
                <c:pt idx="32">
                  <c:v>6.5408333333333326</c:v>
                </c:pt>
                <c:pt idx="33">
                  <c:v>6.6308333333333334</c:v>
                </c:pt>
                <c:pt idx="34">
                  <c:v>6.3208333333333329</c:v>
                </c:pt>
                <c:pt idx="35">
                  <c:v>6.1408333333333331</c:v>
                </c:pt>
                <c:pt idx="36">
                  <c:v>6.8292307692307688</c:v>
                </c:pt>
                <c:pt idx="37">
                  <c:v>7.3492307692307692</c:v>
                </c:pt>
                <c:pt idx="38">
                  <c:v>7.9092307692307688</c:v>
                </c:pt>
                <c:pt idx="39">
                  <c:v>8.1092307692307699</c:v>
                </c:pt>
                <c:pt idx="40">
                  <c:v>8.3892307692307693</c:v>
                </c:pt>
                <c:pt idx="41">
                  <c:v>9.1592307692307706</c:v>
                </c:pt>
                <c:pt idx="42">
                  <c:v>10.20923076923077</c:v>
                </c:pt>
                <c:pt idx="43">
                  <c:v>10.43923076923077</c:v>
                </c:pt>
                <c:pt idx="44">
                  <c:v>10.489230769230771</c:v>
                </c:pt>
                <c:pt idx="45">
                  <c:v>10.10923076923077</c:v>
                </c:pt>
                <c:pt idx="46">
                  <c:v>9.3492307692307701</c:v>
                </c:pt>
                <c:pt idx="47">
                  <c:v>7.569230769230769</c:v>
                </c:pt>
                <c:pt idx="48">
                  <c:v>6.4702040816326534</c:v>
                </c:pt>
                <c:pt idx="49">
                  <c:v>6.1302040816326535</c:v>
                </c:pt>
                <c:pt idx="50">
                  <c:v>5.8702040816326537</c:v>
                </c:pt>
                <c:pt idx="51">
                  <c:v>5.8302040816326537</c:v>
                </c:pt>
                <c:pt idx="52">
                  <c:v>5.8802040816326535</c:v>
                </c:pt>
                <c:pt idx="53">
                  <c:v>5.8402040816326535</c:v>
                </c:pt>
                <c:pt idx="54">
                  <c:v>6.3602040816326531</c:v>
                </c:pt>
                <c:pt idx="55">
                  <c:v>6.4602040816326536</c:v>
                </c:pt>
                <c:pt idx="56">
                  <c:v>6.6302040816326535</c:v>
                </c:pt>
                <c:pt idx="57">
                  <c:v>7.0102040816326534</c:v>
                </c:pt>
                <c:pt idx="58">
                  <c:v>7.0902040816326535</c:v>
                </c:pt>
                <c:pt idx="59">
                  <c:v>6.5802040816326537</c:v>
                </c:pt>
                <c:pt idx="60">
                  <c:v>6.9428571428571431</c:v>
                </c:pt>
                <c:pt idx="61">
                  <c:v>6.8428571428571434</c:v>
                </c:pt>
                <c:pt idx="62">
                  <c:v>6.7328571428571422</c:v>
                </c:pt>
                <c:pt idx="63">
                  <c:v>6.8128571428571423</c:v>
                </c:pt>
                <c:pt idx="64">
                  <c:v>6.862857142857143</c:v>
                </c:pt>
                <c:pt idx="65">
                  <c:v>6.6728571428571435</c:v>
                </c:pt>
                <c:pt idx="66">
                  <c:v>6.6228571428571428</c:v>
                </c:pt>
                <c:pt idx="67">
                  <c:v>6.612857142857143</c:v>
                </c:pt>
                <c:pt idx="68">
                  <c:v>6.742857142857142</c:v>
                </c:pt>
                <c:pt idx="69">
                  <c:v>6.6828571428571433</c:v>
                </c:pt>
                <c:pt idx="70">
                  <c:v>6.6628571428571419</c:v>
                </c:pt>
                <c:pt idx="71">
                  <c:v>5.9828571428571422</c:v>
                </c:pt>
                <c:pt idx="72">
                  <c:v>5.6050495049504949</c:v>
                </c:pt>
                <c:pt idx="73">
                  <c:v>5.9750495049504959</c:v>
                </c:pt>
                <c:pt idx="74">
                  <c:v>6.5650495049504958</c:v>
                </c:pt>
                <c:pt idx="75">
                  <c:v>6.7650495049504951</c:v>
                </c:pt>
                <c:pt idx="76">
                  <c:v>6.7050495049504946</c:v>
                </c:pt>
                <c:pt idx="77">
                  <c:v>7.3050495049504942</c:v>
                </c:pt>
                <c:pt idx="78">
                  <c:v>7.3850495049504943</c:v>
                </c:pt>
                <c:pt idx="79">
                  <c:v>7.3450495049504951</c:v>
                </c:pt>
                <c:pt idx="80">
                  <c:v>7.5950495049504951</c:v>
                </c:pt>
                <c:pt idx="81">
                  <c:v>8.0450495049504944</c:v>
                </c:pt>
                <c:pt idx="82">
                  <c:v>7.9750495049504959</c:v>
                </c:pt>
                <c:pt idx="83">
                  <c:v>8.1550495049504956</c:v>
                </c:pt>
                <c:pt idx="84">
                  <c:v>8.7007692307692306</c:v>
                </c:pt>
                <c:pt idx="85">
                  <c:v>8.8407692307692294</c:v>
                </c:pt>
                <c:pt idx="86">
                  <c:v>10.350769230769229</c:v>
                </c:pt>
                <c:pt idx="87">
                  <c:v>10.780769230769231</c:v>
                </c:pt>
                <c:pt idx="88">
                  <c:v>10.48076923076923</c:v>
                </c:pt>
                <c:pt idx="89">
                  <c:v>12.280769230769231</c:v>
                </c:pt>
                <c:pt idx="90">
                  <c:v>11.58076923076923</c:v>
                </c:pt>
                <c:pt idx="91">
                  <c:v>12.08076923076923</c:v>
                </c:pt>
                <c:pt idx="92">
                  <c:v>12.48076923076923</c:v>
                </c:pt>
                <c:pt idx="93">
                  <c:v>13.58076923076923</c:v>
                </c:pt>
                <c:pt idx="94">
                  <c:v>13.48076923076923</c:v>
                </c:pt>
                <c:pt idx="95">
                  <c:v>13.08076923076923</c:v>
                </c:pt>
                <c:pt idx="96">
                  <c:v>11.63763440860215</c:v>
                </c:pt>
                <c:pt idx="97">
                  <c:v>10.93763440860215</c:v>
                </c:pt>
                <c:pt idx="98">
                  <c:v>10.44763440860215</c:v>
                </c:pt>
                <c:pt idx="99">
                  <c:v>10.077634408602149</c:v>
                </c:pt>
                <c:pt idx="100">
                  <c:v>10.63763440860215</c:v>
                </c:pt>
                <c:pt idx="101">
                  <c:v>10.007634408602151</c:v>
                </c:pt>
                <c:pt idx="102">
                  <c:v>9.5876344086021508</c:v>
                </c:pt>
                <c:pt idx="103">
                  <c:v>10.257634408602151</c:v>
                </c:pt>
                <c:pt idx="104">
                  <c:v>11.13763440860215</c:v>
                </c:pt>
                <c:pt idx="105">
                  <c:v>11.837634408602151</c:v>
                </c:pt>
                <c:pt idx="106">
                  <c:v>11.43763440860215</c:v>
                </c:pt>
                <c:pt idx="107">
                  <c:v>11.53763440860215</c:v>
                </c:pt>
                <c:pt idx="108">
                  <c:v>10.380196078431373</c:v>
                </c:pt>
                <c:pt idx="109">
                  <c:v>9.8401960784313722</c:v>
                </c:pt>
                <c:pt idx="110">
                  <c:v>10.020196078431372</c:v>
                </c:pt>
                <c:pt idx="111">
                  <c:v>10.300196078431373</c:v>
                </c:pt>
                <c:pt idx="112">
                  <c:v>10.150196078431373</c:v>
                </c:pt>
                <c:pt idx="113">
                  <c:v>9.7901960784313733</c:v>
                </c:pt>
                <c:pt idx="114">
                  <c:v>9.7601960784313722</c:v>
                </c:pt>
                <c:pt idx="115">
                  <c:v>9.8201960784313727</c:v>
                </c:pt>
                <c:pt idx="116">
                  <c:v>9.8401960784313722</c:v>
                </c:pt>
                <c:pt idx="117">
                  <c:v>9.8801960784313732</c:v>
                </c:pt>
                <c:pt idx="118">
                  <c:v>10.180196078431372</c:v>
                </c:pt>
                <c:pt idx="119">
                  <c:v>10.490196078431373</c:v>
                </c:pt>
                <c:pt idx="120">
                  <c:v>10.360196078431372</c:v>
                </c:pt>
                <c:pt idx="121">
                  <c:v>10.470196078431373</c:v>
                </c:pt>
                <c:pt idx="122">
                  <c:v>11.390196078431373</c:v>
                </c:pt>
                <c:pt idx="123">
                  <c:v>12.090196078431372</c:v>
                </c:pt>
                <c:pt idx="124">
                  <c:v>12.290196078431373</c:v>
                </c:pt>
                <c:pt idx="125">
                  <c:v>13.090196078431372</c:v>
                </c:pt>
                <c:pt idx="126">
                  <c:v>12.890196078431373</c:v>
                </c:pt>
                <c:pt idx="127">
                  <c:v>13.390196078431373</c:v>
                </c:pt>
                <c:pt idx="128">
                  <c:v>13.690196078431372</c:v>
                </c:pt>
                <c:pt idx="129">
                  <c:v>13.690196078431372</c:v>
                </c:pt>
                <c:pt idx="130">
                  <c:v>13.490196078431373</c:v>
                </c:pt>
                <c:pt idx="131">
                  <c:v>13.990196078431373</c:v>
                </c:pt>
                <c:pt idx="132">
                  <c:v>13.085436893203884</c:v>
                </c:pt>
                <c:pt idx="133">
                  <c:v>12.285436893203885</c:v>
                </c:pt>
                <c:pt idx="134">
                  <c:v>12.085436893203884</c:v>
                </c:pt>
                <c:pt idx="135">
                  <c:v>11.785436893203885</c:v>
                </c:pt>
                <c:pt idx="136">
                  <c:v>12.285436893203885</c:v>
                </c:pt>
                <c:pt idx="137">
                  <c:v>12.585436893203884</c:v>
                </c:pt>
                <c:pt idx="138">
                  <c:v>13.285436893203885</c:v>
                </c:pt>
                <c:pt idx="139">
                  <c:v>14.085436893203884</c:v>
                </c:pt>
                <c:pt idx="140">
                  <c:v>14.285436893203885</c:v>
                </c:pt>
                <c:pt idx="141">
                  <c:v>14.185436893203883</c:v>
                </c:pt>
                <c:pt idx="142">
                  <c:v>15.485436893203884</c:v>
                </c:pt>
                <c:pt idx="143">
                  <c:v>17.285436893203883</c:v>
                </c:pt>
                <c:pt idx="144">
                  <c:v>14.955555555555556</c:v>
                </c:pt>
                <c:pt idx="145">
                  <c:v>14.655555555555555</c:v>
                </c:pt>
                <c:pt idx="146">
                  <c:v>14.855555555555556</c:v>
                </c:pt>
                <c:pt idx="147">
                  <c:v>14.855555555555556</c:v>
                </c:pt>
                <c:pt idx="148">
                  <c:v>14.655555555555555</c:v>
                </c:pt>
                <c:pt idx="149">
                  <c:v>15.155555555555555</c:v>
                </c:pt>
                <c:pt idx="150">
                  <c:v>15.155555555555555</c:v>
                </c:pt>
                <c:pt idx="151">
                  <c:v>14.955555555555556</c:v>
                </c:pt>
                <c:pt idx="152">
                  <c:v>15.455555555555556</c:v>
                </c:pt>
                <c:pt idx="153">
                  <c:v>15.755555555555555</c:v>
                </c:pt>
                <c:pt idx="154">
                  <c:v>15.955555555555556</c:v>
                </c:pt>
                <c:pt idx="155">
                  <c:v>14.755555555555555</c:v>
                </c:pt>
                <c:pt idx="156">
                  <c:v>14.119780219780219</c:v>
                </c:pt>
                <c:pt idx="157">
                  <c:v>12.719780219780219</c:v>
                </c:pt>
                <c:pt idx="158">
                  <c:v>12.919780219780218</c:v>
                </c:pt>
                <c:pt idx="159">
                  <c:v>13.219780219780219</c:v>
                </c:pt>
                <c:pt idx="160">
                  <c:v>13.01978021978022</c:v>
                </c:pt>
                <c:pt idx="161">
                  <c:v>13.319780219780219</c:v>
                </c:pt>
                <c:pt idx="162">
                  <c:v>13.919780219780218</c:v>
                </c:pt>
                <c:pt idx="163">
                  <c:v>14.51978021978022</c:v>
                </c:pt>
                <c:pt idx="164">
                  <c:v>14.919780219780218</c:v>
                </c:pt>
                <c:pt idx="165">
                  <c:v>14.619780219780219</c:v>
                </c:pt>
                <c:pt idx="166">
                  <c:v>13.219780219780219</c:v>
                </c:pt>
                <c:pt idx="167">
                  <c:v>12.619780219780219</c:v>
                </c:pt>
                <c:pt idx="168">
                  <c:v>11.196078431372548</c:v>
                </c:pt>
                <c:pt idx="169">
                  <c:v>10.196078431372548</c:v>
                </c:pt>
                <c:pt idx="170">
                  <c:v>10.396078431372548</c:v>
                </c:pt>
                <c:pt idx="171">
                  <c:v>10.196078431372548</c:v>
                </c:pt>
                <c:pt idx="172">
                  <c:v>10.396078431372548</c:v>
                </c:pt>
                <c:pt idx="173">
                  <c:v>10.036078431372548</c:v>
                </c:pt>
                <c:pt idx="174">
                  <c:v>9.9560784313725481</c:v>
                </c:pt>
                <c:pt idx="175">
                  <c:v>9.7760784313725484</c:v>
                </c:pt>
                <c:pt idx="176">
                  <c:v>9.6960784313725483</c:v>
                </c:pt>
                <c:pt idx="177">
                  <c:v>9.6960784313725483</c:v>
                </c:pt>
                <c:pt idx="178">
                  <c:v>10.196078431372548</c:v>
                </c:pt>
                <c:pt idx="179">
                  <c:v>9.6860784313725485</c:v>
                </c:pt>
                <c:pt idx="180">
                  <c:v>9.0954867256637169</c:v>
                </c:pt>
                <c:pt idx="181">
                  <c:v>8.9554867256637163</c:v>
                </c:pt>
                <c:pt idx="182">
                  <c:v>8.8454867256637169</c:v>
                </c:pt>
                <c:pt idx="183">
                  <c:v>8.7154867256637161</c:v>
                </c:pt>
                <c:pt idx="184">
                  <c:v>8.7254867256637176</c:v>
                </c:pt>
                <c:pt idx="185">
                  <c:v>8.6254867256637162</c:v>
                </c:pt>
                <c:pt idx="186">
                  <c:v>8.7254867256637176</c:v>
                </c:pt>
                <c:pt idx="187">
                  <c:v>9.1954867256637165</c:v>
                </c:pt>
                <c:pt idx="188">
                  <c:v>9.8754867256637162</c:v>
                </c:pt>
                <c:pt idx="189">
                  <c:v>10.265486725663717</c:v>
                </c:pt>
                <c:pt idx="190">
                  <c:v>10.365486725663716</c:v>
                </c:pt>
                <c:pt idx="191">
                  <c:v>10.035486725663716</c:v>
                </c:pt>
                <c:pt idx="192">
                  <c:v>9.3466666666666676</c:v>
                </c:pt>
                <c:pt idx="193">
                  <c:v>9.2366666666666681</c:v>
                </c:pt>
                <c:pt idx="194">
                  <c:v>9.3766666666666669</c:v>
                </c:pt>
                <c:pt idx="195">
                  <c:v>9.5966666666666676</c:v>
                </c:pt>
                <c:pt idx="196">
                  <c:v>9.5966666666666676</c:v>
                </c:pt>
                <c:pt idx="197">
                  <c:v>9.7266666666666683</c:v>
                </c:pt>
                <c:pt idx="198">
                  <c:v>9.5966666666666676</c:v>
                </c:pt>
                <c:pt idx="199">
                  <c:v>9.3066666666666666</c:v>
                </c:pt>
                <c:pt idx="200">
                  <c:v>9.1566666666666681</c:v>
                </c:pt>
                <c:pt idx="201">
                  <c:v>8.9966666666666679</c:v>
                </c:pt>
                <c:pt idx="202">
                  <c:v>9.3366666666666678</c:v>
                </c:pt>
                <c:pt idx="203">
                  <c:v>9.0666666666666682</c:v>
                </c:pt>
                <c:pt idx="204">
                  <c:v>9.2150877192982446</c:v>
                </c:pt>
                <c:pt idx="205">
                  <c:v>9.1850877192982452</c:v>
                </c:pt>
                <c:pt idx="206">
                  <c:v>9.2450877192982457</c:v>
                </c:pt>
                <c:pt idx="207">
                  <c:v>9.2350877192982441</c:v>
                </c:pt>
                <c:pt idx="208">
                  <c:v>9.1850877192982452</c:v>
                </c:pt>
                <c:pt idx="209">
                  <c:v>9.3950877192982443</c:v>
                </c:pt>
                <c:pt idx="210">
                  <c:v>9.6750877192982454</c:v>
                </c:pt>
                <c:pt idx="211">
                  <c:v>9.7850877192982448</c:v>
                </c:pt>
                <c:pt idx="212">
                  <c:v>9.6150877192982449</c:v>
                </c:pt>
                <c:pt idx="213">
                  <c:v>9.5550877192982444</c:v>
                </c:pt>
                <c:pt idx="214">
                  <c:v>9.1850877192982452</c:v>
                </c:pt>
                <c:pt idx="215">
                  <c:v>8.4150877192982456</c:v>
                </c:pt>
                <c:pt idx="216">
                  <c:v>10.125714285714285</c:v>
                </c:pt>
                <c:pt idx="217">
                  <c:v>10.405714285714286</c:v>
                </c:pt>
                <c:pt idx="218">
                  <c:v>10.175714285714285</c:v>
                </c:pt>
                <c:pt idx="219">
                  <c:v>10.105714285714285</c:v>
                </c:pt>
                <c:pt idx="220">
                  <c:v>10.285714285714285</c:v>
                </c:pt>
                <c:pt idx="221">
                  <c:v>10.065714285714286</c:v>
                </c:pt>
                <c:pt idx="222">
                  <c:v>10.145714285714286</c:v>
                </c:pt>
                <c:pt idx="223">
                  <c:v>9.9357142857142851</c:v>
                </c:pt>
                <c:pt idx="224">
                  <c:v>9.5757142857142856</c:v>
                </c:pt>
                <c:pt idx="225">
                  <c:v>9.9657142857142844</c:v>
                </c:pt>
                <c:pt idx="226">
                  <c:v>10.065714285714286</c:v>
                </c:pt>
                <c:pt idx="227">
                  <c:v>9.9657142857142844</c:v>
                </c:pt>
                <c:pt idx="228">
                  <c:v>9.2254545454545465</c:v>
                </c:pt>
                <c:pt idx="229">
                  <c:v>9.5854545454545459</c:v>
                </c:pt>
                <c:pt idx="230">
                  <c:v>9.5854545454545459</c:v>
                </c:pt>
                <c:pt idx="231">
                  <c:v>9.7754545454545454</c:v>
                </c:pt>
                <c:pt idx="232">
                  <c:v>9.8154545454545463</c:v>
                </c:pt>
                <c:pt idx="233">
                  <c:v>9.6454545454545464</c:v>
                </c:pt>
                <c:pt idx="234">
                  <c:v>9.5154545454545456</c:v>
                </c:pt>
                <c:pt idx="235">
                  <c:v>9.4354545454545455</c:v>
                </c:pt>
                <c:pt idx="236">
                  <c:v>9.3654545454545453</c:v>
                </c:pt>
                <c:pt idx="237">
                  <c:v>9.3654545454545453</c:v>
                </c:pt>
                <c:pt idx="238">
                  <c:v>9.5654545454545463</c:v>
                </c:pt>
                <c:pt idx="239">
                  <c:v>9.7254545454545465</c:v>
                </c:pt>
                <c:pt idx="240">
                  <c:v>9.7925648148148152</c:v>
                </c:pt>
                <c:pt idx="241">
                  <c:v>10.142564814814815</c:v>
                </c:pt>
                <c:pt idx="242">
                  <c:v>10.852564814814816</c:v>
                </c:pt>
                <c:pt idx="243">
                  <c:v>11.452564814814815</c:v>
                </c:pt>
                <c:pt idx="244">
                  <c:v>11.852564814814816</c:v>
                </c:pt>
                <c:pt idx="245">
                  <c:v>13.252564814814814</c:v>
                </c:pt>
                <c:pt idx="246">
                  <c:v>13.852564814814816</c:v>
                </c:pt>
                <c:pt idx="247">
                  <c:v>14.352564814814816</c:v>
                </c:pt>
                <c:pt idx="248">
                  <c:v>15.352564814814816</c:v>
                </c:pt>
                <c:pt idx="249">
                  <c:v>15.252564814814814</c:v>
                </c:pt>
                <c:pt idx="250">
                  <c:v>14.952564814814815</c:v>
                </c:pt>
                <c:pt idx="251">
                  <c:v>14.252564814814814</c:v>
                </c:pt>
                <c:pt idx="252">
                  <c:v>12.301904761904762</c:v>
                </c:pt>
                <c:pt idx="253">
                  <c:v>11.901904761904762</c:v>
                </c:pt>
                <c:pt idx="254">
                  <c:v>12.20190476190476</c:v>
                </c:pt>
                <c:pt idx="255">
                  <c:v>12.501904761904761</c:v>
                </c:pt>
                <c:pt idx="256">
                  <c:v>12.901904761904762</c:v>
                </c:pt>
                <c:pt idx="257">
                  <c:v>14.501904761904761</c:v>
                </c:pt>
                <c:pt idx="258">
                  <c:v>15.001904761904761</c:v>
                </c:pt>
                <c:pt idx="259">
                  <c:v>15.401904761904762</c:v>
                </c:pt>
                <c:pt idx="260">
                  <c:v>15.901904761904762</c:v>
                </c:pt>
                <c:pt idx="261">
                  <c:v>16.20190476190476</c:v>
                </c:pt>
                <c:pt idx="262">
                  <c:v>15.501904761904761</c:v>
                </c:pt>
                <c:pt idx="263">
                  <c:v>15.301904761904762</c:v>
                </c:pt>
                <c:pt idx="264">
                  <c:v>14.2</c:v>
                </c:pt>
                <c:pt idx="265">
                  <c:v>13.4</c:v>
                </c:pt>
                <c:pt idx="266">
                  <c:v>14.2</c:v>
                </c:pt>
                <c:pt idx="267">
                  <c:v>14.5</c:v>
                </c:pt>
                <c:pt idx="268">
                  <c:v>14.6</c:v>
                </c:pt>
                <c:pt idx="269">
                  <c:v>15</c:v>
                </c:pt>
                <c:pt idx="270">
                  <c:v>14.9</c:v>
                </c:pt>
              </c:numCache>
            </c:numRef>
          </c:val>
          <c:smooth val="0"/>
          <c:extLst>
            <c:ext xmlns:c16="http://schemas.microsoft.com/office/drawing/2014/chart" uri="{C3380CC4-5D6E-409C-BE32-E72D297353CC}">
              <c16:uniqueId val="{00000000-ED4A-4A69-91CD-84BAE10F82D2}"/>
            </c:ext>
          </c:extLst>
        </c:ser>
        <c:ser>
          <c:idx val="0"/>
          <c:order val="1"/>
          <c:tx>
            <c:v>Costs</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Profitability'!$J$6:$J$281</c:f>
              <c:numCache>
                <c:formatCode>_("$"* #,##0.00_);_("$"* \(#,##0.00\);_("$"* "-"??_);_(@_)</c:formatCode>
                <c:ptCount val="276"/>
                <c:pt idx="0">
                  <c:v>4.7312643678160917</c:v>
                </c:pt>
                <c:pt idx="1">
                  <c:v>4.7312643678160917</c:v>
                </c:pt>
                <c:pt idx="2">
                  <c:v>4.7312643678160917</c:v>
                </c:pt>
                <c:pt idx="3">
                  <c:v>4.7312643678160917</c:v>
                </c:pt>
                <c:pt idx="4">
                  <c:v>4.7312643678160917</c:v>
                </c:pt>
                <c:pt idx="5">
                  <c:v>4.7312643678160917</c:v>
                </c:pt>
                <c:pt idx="6">
                  <c:v>4.7312643678160917</c:v>
                </c:pt>
                <c:pt idx="7">
                  <c:v>4.7312643678160917</c:v>
                </c:pt>
                <c:pt idx="8">
                  <c:v>4.7312643678160917</c:v>
                </c:pt>
                <c:pt idx="9">
                  <c:v>4.7312643678160917</c:v>
                </c:pt>
                <c:pt idx="10">
                  <c:v>4.7312643678160917</c:v>
                </c:pt>
                <c:pt idx="11">
                  <c:v>4.7312643678160917</c:v>
                </c:pt>
                <c:pt idx="12">
                  <c:v>4.7023863636363634</c:v>
                </c:pt>
                <c:pt idx="13">
                  <c:v>4.7023863636363634</c:v>
                </c:pt>
                <c:pt idx="14">
                  <c:v>4.7023863636363634</c:v>
                </c:pt>
                <c:pt idx="15">
                  <c:v>4.7023863636363634</c:v>
                </c:pt>
                <c:pt idx="16">
                  <c:v>4.7023863636363634</c:v>
                </c:pt>
                <c:pt idx="17">
                  <c:v>4.7023863636363634</c:v>
                </c:pt>
                <c:pt idx="18">
                  <c:v>4.7023863636363634</c:v>
                </c:pt>
                <c:pt idx="19">
                  <c:v>4.7023863636363634</c:v>
                </c:pt>
                <c:pt idx="20">
                  <c:v>4.7023863636363634</c:v>
                </c:pt>
                <c:pt idx="21">
                  <c:v>4.7023863636363634</c:v>
                </c:pt>
                <c:pt idx="22">
                  <c:v>4.7023863636363634</c:v>
                </c:pt>
                <c:pt idx="23">
                  <c:v>4.7023863636363634</c:v>
                </c:pt>
                <c:pt idx="24">
                  <c:v>4.2080208333333333</c:v>
                </c:pt>
                <c:pt idx="25">
                  <c:v>4.2080208333333333</c:v>
                </c:pt>
                <c:pt idx="26">
                  <c:v>4.2080208333333333</c:v>
                </c:pt>
                <c:pt idx="27">
                  <c:v>4.2080208333333333</c:v>
                </c:pt>
                <c:pt idx="28">
                  <c:v>4.2080208333333333</c:v>
                </c:pt>
                <c:pt idx="29">
                  <c:v>4.2080208333333333</c:v>
                </c:pt>
                <c:pt idx="30">
                  <c:v>4.2080208333333333</c:v>
                </c:pt>
                <c:pt idx="31">
                  <c:v>4.2080208333333333</c:v>
                </c:pt>
                <c:pt idx="32">
                  <c:v>4.2080208333333333</c:v>
                </c:pt>
                <c:pt idx="33">
                  <c:v>4.2080208333333333</c:v>
                </c:pt>
                <c:pt idx="34">
                  <c:v>4.2080208333333333</c:v>
                </c:pt>
                <c:pt idx="35">
                  <c:v>4.2080208333333333</c:v>
                </c:pt>
                <c:pt idx="36">
                  <c:v>6.3856923076923078</c:v>
                </c:pt>
                <c:pt idx="37">
                  <c:v>6.3856923076923078</c:v>
                </c:pt>
                <c:pt idx="38">
                  <c:v>6.3856923076923078</c:v>
                </c:pt>
                <c:pt idx="39">
                  <c:v>6.3856923076923078</c:v>
                </c:pt>
                <c:pt idx="40">
                  <c:v>6.3856923076923078</c:v>
                </c:pt>
                <c:pt idx="41">
                  <c:v>6.3856923076923078</c:v>
                </c:pt>
                <c:pt idx="42">
                  <c:v>6.3856923076923078</c:v>
                </c:pt>
                <c:pt idx="43">
                  <c:v>6.3856923076923078</c:v>
                </c:pt>
                <c:pt idx="44">
                  <c:v>6.3856923076923078</c:v>
                </c:pt>
                <c:pt idx="45">
                  <c:v>6.3856923076923078</c:v>
                </c:pt>
                <c:pt idx="46">
                  <c:v>6.3856923076923078</c:v>
                </c:pt>
                <c:pt idx="47">
                  <c:v>6.3856923076923078</c:v>
                </c:pt>
                <c:pt idx="48">
                  <c:v>4.4093877551020402</c:v>
                </c:pt>
                <c:pt idx="49">
                  <c:v>4.4093877551020402</c:v>
                </c:pt>
                <c:pt idx="50">
                  <c:v>4.4093877551020402</c:v>
                </c:pt>
                <c:pt idx="51">
                  <c:v>4.4093877551020402</c:v>
                </c:pt>
                <c:pt idx="52">
                  <c:v>4.4093877551020402</c:v>
                </c:pt>
                <c:pt idx="53">
                  <c:v>4.4093877551020402</c:v>
                </c:pt>
                <c:pt idx="54">
                  <c:v>4.4093877551020402</c:v>
                </c:pt>
                <c:pt idx="55">
                  <c:v>4.4093877551020402</c:v>
                </c:pt>
                <c:pt idx="56">
                  <c:v>4.4093877551020402</c:v>
                </c:pt>
                <c:pt idx="57">
                  <c:v>4.4093877551020402</c:v>
                </c:pt>
                <c:pt idx="58">
                  <c:v>4.4093877551020402</c:v>
                </c:pt>
                <c:pt idx="59">
                  <c:v>4.4093877551020402</c:v>
                </c:pt>
                <c:pt idx="60">
                  <c:v>4.4764761904761903</c:v>
                </c:pt>
                <c:pt idx="61">
                  <c:v>4.4764761904761903</c:v>
                </c:pt>
                <c:pt idx="62">
                  <c:v>4.4764761904761903</c:v>
                </c:pt>
                <c:pt idx="63">
                  <c:v>4.4764761904761903</c:v>
                </c:pt>
                <c:pt idx="64">
                  <c:v>4.4764761904761903</c:v>
                </c:pt>
                <c:pt idx="65">
                  <c:v>4.4764761904761903</c:v>
                </c:pt>
                <c:pt idx="66">
                  <c:v>4.4764761904761903</c:v>
                </c:pt>
                <c:pt idx="67">
                  <c:v>4.4764761904761903</c:v>
                </c:pt>
                <c:pt idx="68">
                  <c:v>4.4764761904761903</c:v>
                </c:pt>
                <c:pt idx="69">
                  <c:v>4.4764761904761903</c:v>
                </c:pt>
                <c:pt idx="70">
                  <c:v>4.4764761904761903</c:v>
                </c:pt>
                <c:pt idx="71">
                  <c:v>4.4764761904761903</c:v>
                </c:pt>
                <c:pt idx="72">
                  <c:v>5.0871287128712872</c:v>
                </c:pt>
                <c:pt idx="73">
                  <c:v>5.0871287128712872</c:v>
                </c:pt>
                <c:pt idx="74">
                  <c:v>5.0871287128712872</c:v>
                </c:pt>
                <c:pt idx="75">
                  <c:v>5.0871287128712872</c:v>
                </c:pt>
                <c:pt idx="76">
                  <c:v>5.0871287128712872</c:v>
                </c:pt>
                <c:pt idx="77">
                  <c:v>5.0871287128712872</c:v>
                </c:pt>
                <c:pt idx="78">
                  <c:v>5.0871287128712872</c:v>
                </c:pt>
                <c:pt idx="79">
                  <c:v>5.0871287128712872</c:v>
                </c:pt>
                <c:pt idx="80">
                  <c:v>5.0871287128712872</c:v>
                </c:pt>
                <c:pt idx="81">
                  <c:v>5.0871287128712872</c:v>
                </c:pt>
                <c:pt idx="82">
                  <c:v>5.0871287128712872</c:v>
                </c:pt>
                <c:pt idx="83">
                  <c:v>5.0871287128712872</c:v>
                </c:pt>
                <c:pt idx="84">
                  <c:v>5.0223076923076926</c:v>
                </c:pt>
                <c:pt idx="85">
                  <c:v>5.0223076923076926</c:v>
                </c:pt>
                <c:pt idx="86">
                  <c:v>5.0223076923076926</c:v>
                </c:pt>
                <c:pt idx="87">
                  <c:v>5.0223076923076926</c:v>
                </c:pt>
                <c:pt idx="88">
                  <c:v>5.0223076923076926</c:v>
                </c:pt>
                <c:pt idx="89">
                  <c:v>5.0223076923076926</c:v>
                </c:pt>
                <c:pt idx="90">
                  <c:v>5.0223076923076926</c:v>
                </c:pt>
                <c:pt idx="91">
                  <c:v>5.0223076923076926</c:v>
                </c:pt>
                <c:pt idx="92">
                  <c:v>5.0223076923076926</c:v>
                </c:pt>
                <c:pt idx="93">
                  <c:v>5.0223076923076926</c:v>
                </c:pt>
                <c:pt idx="94">
                  <c:v>5.0223076923076926</c:v>
                </c:pt>
                <c:pt idx="95">
                  <c:v>5.0223076923076926</c:v>
                </c:pt>
                <c:pt idx="96">
                  <c:v>6.1419354838709683</c:v>
                </c:pt>
                <c:pt idx="97">
                  <c:v>6.1419354838709683</c:v>
                </c:pt>
                <c:pt idx="98">
                  <c:v>6.1419354838709683</c:v>
                </c:pt>
                <c:pt idx="99">
                  <c:v>6.1419354838709683</c:v>
                </c:pt>
                <c:pt idx="100">
                  <c:v>6.1419354838709683</c:v>
                </c:pt>
                <c:pt idx="101">
                  <c:v>6.1419354838709683</c:v>
                </c:pt>
                <c:pt idx="102">
                  <c:v>6.1419354838709683</c:v>
                </c:pt>
                <c:pt idx="103">
                  <c:v>6.1419354838709683</c:v>
                </c:pt>
                <c:pt idx="104">
                  <c:v>6.1419354838709683</c:v>
                </c:pt>
                <c:pt idx="105">
                  <c:v>6.1419354838709683</c:v>
                </c:pt>
                <c:pt idx="106">
                  <c:v>6.1419354838709683</c:v>
                </c:pt>
                <c:pt idx="107">
                  <c:v>6.1419354838709683</c:v>
                </c:pt>
                <c:pt idx="108">
                  <c:v>7.2040686274509804</c:v>
                </c:pt>
                <c:pt idx="109">
                  <c:v>7.2040686274509804</c:v>
                </c:pt>
                <c:pt idx="110">
                  <c:v>7.2040686274509804</c:v>
                </c:pt>
                <c:pt idx="111">
                  <c:v>7.2040686274509804</c:v>
                </c:pt>
                <c:pt idx="112">
                  <c:v>7.2040686274509804</c:v>
                </c:pt>
                <c:pt idx="113">
                  <c:v>7.2040686274509804</c:v>
                </c:pt>
                <c:pt idx="114">
                  <c:v>7.2040686274509804</c:v>
                </c:pt>
                <c:pt idx="115">
                  <c:v>7.2040686274509804</c:v>
                </c:pt>
                <c:pt idx="116">
                  <c:v>7.2040686274509804</c:v>
                </c:pt>
                <c:pt idx="117">
                  <c:v>7.2040686274509804</c:v>
                </c:pt>
                <c:pt idx="118">
                  <c:v>7.2040686274509804</c:v>
                </c:pt>
                <c:pt idx="119">
                  <c:v>7.2040686274509804</c:v>
                </c:pt>
                <c:pt idx="120">
                  <c:v>6.395882352941177</c:v>
                </c:pt>
                <c:pt idx="121">
                  <c:v>6.395882352941177</c:v>
                </c:pt>
                <c:pt idx="122">
                  <c:v>6.395882352941177</c:v>
                </c:pt>
                <c:pt idx="123">
                  <c:v>6.395882352941177</c:v>
                </c:pt>
                <c:pt idx="124">
                  <c:v>6.395882352941177</c:v>
                </c:pt>
                <c:pt idx="125">
                  <c:v>6.395882352941177</c:v>
                </c:pt>
                <c:pt idx="126">
                  <c:v>6.395882352941177</c:v>
                </c:pt>
                <c:pt idx="127">
                  <c:v>6.395882352941177</c:v>
                </c:pt>
                <c:pt idx="128">
                  <c:v>6.395882352941177</c:v>
                </c:pt>
                <c:pt idx="129">
                  <c:v>6.395882352941177</c:v>
                </c:pt>
                <c:pt idx="130">
                  <c:v>6.395882352941177</c:v>
                </c:pt>
                <c:pt idx="131">
                  <c:v>6.395882352941177</c:v>
                </c:pt>
                <c:pt idx="132">
                  <c:v>6.9244660194174754</c:v>
                </c:pt>
                <c:pt idx="133">
                  <c:v>6.9244660194174754</c:v>
                </c:pt>
                <c:pt idx="134">
                  <c:v>6.9244660194174754</c:v>
                </c:pt>
                <c:pt idx="135">
                  <c:v>6.9244660194174754</c:v>
                </c:pt>
                <c:pt idx="136">
                  <c:v>6.9244660194174754</c:v>
                </c:pt>
                <c:pt idx="137">
                  <c:v>6.9244660194174754</c:v>
                </c:pt>
                <c:pt idx="138">
                  <c:v>6.9244660194174754</c:v>
                </c:pt>
                <c:pt idx="139">
                  <c:v>6.9244660194174754</c:v>
                </c:pt>
                <c:pt idx="140">
                  <c:v>6.9244660194174754</c:v>
                </c:pt>
                <c:pt idx="141">
                  <c:v>6.9244660194174754</c:v>
                </c:pt>
                <c:pt idx="142">
                  <c:v>6.9244660194174754</c:v>
                </c:pt>
                <c:pt idx="143">
                  <c:v>6.9244660194174754</c:v>
                </c:pt>
                <c:pt idx="144">
                  <c:v>8.6270555555555557</c:v>
                </c:pt>
                <c:pt idx="145">
                  <c:v>8.6270555555555557</c:v>
                </c:pt>
                <c:pt idx="146">
                  <c:v>8.6270555555555557</c:v>
                </c:pt>
                <c:pt idx="147">
                  <c:v>8.6270555555555557</c:v>
                </c:pt>
                <c:pt idx="148">
                  <c:v>8.6270555555555557</c:v>
                </c:pt>
                <c:pt idx="149">
                  <c:v>8.6270555555555557</c:v>
                </c:pt>
                <c:pt idx="150">
                  <c:v>8.6270555555555557</c:v>
                </c:pt>
                <c:pt idx="151">
                  <c:v>8.6270555555555557</c:v>
                </c:pt>
                <c:pt idx="152">
                  <c:v>8.6270555555555557</c:v>
                </c:pt>
                <c:pt idx="153">
                  <c:v>8.6270555555555557</c:v>
                </c:pt>
                <c:pt idx="154">
                  <c:v>8.6270555555555557</c:v>
                </c:pt>
                <c:pt idx="155">
                  <c:v>8.6270555555555557</c:v>
                </c:pt>
                <c:pt idx="156">
                  <c:v>8.3035934065934072</c:v>
                </c:pt>
                <c:pt idx="157">
                  <c:v>8.3035934065934072</c:v>
                </c:pt>
                <c:pt idx="158">
                  <c:v>8.3035934065934072</c:v>
                </c:pt>
                <c:pt idx="159">
                  <c:v>8.3035934065934072</c:v>
                </c:pt>
                <c:pt idx="160">
                  <c:v>8.3035934065934072</c:v>
                </c:pt>
                <c:pt idx="161">
                  <c:v>8.3035934065934072</c:v>
                </c:pt>
                <c:pt idx="162">
                  <c:v>8.3035934065934072</c:v>
                </c:pt>
                <c:pt idx="163">
                  <c:v>8.3035934065934072</c:v>
                </c:pt>
                <c:pt idx="164">
                  <c:v>8.3035934065934072</c:v>
                </c:pt>
                <c:pt idx="165">
                  <c:v>8.3035934065934072</c:v>
                </c:pt>
                <c:pt idx="166">
                  <c:v>8.3035934065934072</c:v>
                </c:pt>
                <c:pt idx="167">
                  <c:v>8.3035934065934072</c:v>
                </c:pt>
                <c:pt idx="168">
                  <c:v>7.1727941176470589</c:v>
                </c:pt>
                <c:pt idx="169">
                  <c:v>7.1727941176470589</c:v>
                </c:pt>
                <c:pt idx="170">
                  <c:v>7.1727941176470589</c:v>
                </c:pt>
                <c:pt idx="171">
                  <c:v>7.1727941176470589</c:v>
                </c:pt>
                <c:pt idx="172">
                  <c:v>7.1727941176470589</c:v>
                </c:pt>
                <c:pt idx="173">
                  <c:v>7.1727941176470589</c:v>
                </c:pt>
                <c:pt idx="174">
                  <c:v>7.1727941176470589</c:v>
                </c:pt>
                <c:pt idx="175">
                  <c:v>7.1727941176470589</c:v>
                </c:pt>
                <c:pt idx="176">
                  <c:v>7.1727941176470589</c:v>
                </c:pt>
                <c:pt idx="177">
                  <c:v>7.1727941176470589</c:v>
                </c:pt>
                <c:pt idx="178">
                  <c:v>7.1727941176470589</c:v>
                </c:pt>
                <c:pt idx="179">
                  <c:v>7.1727941176470589</c:v>
                </c:pt>
                <c:pt idx="180">
                  <c:v>6.8576991150442481</c:v>
                </c:pt>
                <c:pt idx="181">
                  <c:v>6.8576991150442481</c:v>
                </c:pt>
                <c:pt idx="182">
                  <c:v>6.8576991150442481</c:v>
                </c:pt>
                <c:pt idx="183">
                  <c:v>6.8576991150442481</c:v>
                </c:pt>
                <c:pt idx="184">
                  <c:v>6.8576991150442481</c:v>
                </c:pt>
                <c:pt idx="185">
                  <c:v>6.8576991150442481</c:v>
                </c:pt>
                <c:pt idx="186">
                  <c:v>6.8576991150442481</c:v>
                </c:pt>
                <c:pt idx="187">
                  <c:v>6.8576991150442481</c:v>
                </c:pt>
                <c:pt idx="188">
                  <c:v>6.8576991150442481</c:v>
                </c:pt>
                <c:pt idx="189">
                  <c:v>6.8576991150442481</c:v>
                </c:pt>
                <c:pt idx="190">
                  <c:v>6.8576991150442481</c:v>
                </c:pt>
                <c:pt idx="191">
                  <c:v>6.8576991150442481</c:v>
                </c:pt>
                <c:pt idx="192">
                  <c:v>6.1858000000000013</c:v>
                </c:pt>
                <c:pt idx="193">
                  <c:v>6.1858000000000013</c:v>
                </c:pt>
                <c:pt idx="194">
                  <c:v>6.1858000000000013</c:v>
                </c:pt>
                <c:pt idx="195">
                  <c:v>6.1858000000000013</c:v>
                </c:pt>
                <c:pt idx="196">
                  <c:v>6.1858000000000013</c:v>
                </c:pt>
                <c:pt idx="197">
                  <c:v>6.1858000000000013</c:v>
                </c:pt>
                <c:pt idx="198">
                  <c:v>6.1858000000000013</c:v>
                </c:pt>
                <c:pt idx="199">
                  <c:v>6.1858000000000013</c:v>
                </c:pt>
                <c:pt idx="200">
                  <c:v>6.1858000000000013</c:v>
                </c:pt>
                <c:pt idx="201">
                  <c:v>6.1858000000000013</c:v>
                </c:pt>
                <c:pt idx="202">
                  <c:v>6.1858000000000013</c:v>
                </c:pt>
                <c:pt idx="203">
                  <c:v>6.1858000000000013</c:v>
                </c:pt>
                <c:pt idx="204">
                  <c:v>6.3118421052631586</c:v>
                </c:pt>
                <c:pt idx="205">
                  <c:v>6.3118421052631586</c:v>
                </c:pt>
                <c:pt idx="206">
                  <c:v>6.3118421052631586</c:v>
                </c:pt>
                <c:pt idx="207">
                  <c:v>6.3118421052631586</c:v>
                </c:pt>
                <c:pt idx="208">
                  <c:v>6.3118421052631586</c:v>
                </c:pt>
                <c:pt idx="209">
                  <c:v>6.3118421052631586</c:v>
                </c:pt>
                <c:pt idx="210">
                  <c:v>6.3118421052631586</c:v>
                </c:pt>
                <c:pt idx="211">
                  <c:v>6.3118421052631586</c:v>
                </c:pt>
                <c:pt idx="212">
                  <c:v>6.3118421052631586</c:v>
                </c:pt>
                <c:pt idx="213">
                  <c:v>6.3118421052631586</c:v>
                </c:pt>
                <c:pt idx="214">
                  <c:v>6.3118421052631586</c:v>
                </c:pt>
                <c:pt idx="215">
                  <c:v>6.3118421052631586</c:v>
                </c:pt>
                <c:pt idx="216">
                  <c:v>6.6005714285714285</c:v>
                </c:pt>
                <c:pt idx="217">
                  <c:v>6.6005714285714285</c:v>
                </c:pt>
                <c:pt idx="218">
                  <c:v>6.6005714285714285</c:v>
                </c:pt>
                <c:pt idx="219">
                  <c:v>6.6005714285714285</c:v>
                </c:pt>
                <c:pt idx="220">
                  <c:v>6.6005714285714285</c:v>
                </c:pt>
                <c:pt idx="221">
                  <c:v>6.6005714285714285</c:v>
                </c:pt>
                <c:pt idx="222">
                  <c:v>6.6005714285714285</c:v>
                </c:pt>
                <c:pt idx="223">
                  <c:v>6.6005714285714285</c:v>
                </c:pt>
                <c:pt idx="224">
                  <c:v>6.6005714285714285</c:v>
                </c:pt>
                <c:pt idx="225">
                  <c:v>6.6005714285714285</c:v>
                </c:pt>
                <c:pt idx="226">
                  <c:v>6.6005714285714285</c:v>
                </c:pt>
                <c:pt idx="227">
                  <c:v>6.6005714285714285</c:v>
                </c:pt>
                <c:pt idx="228">
                  <c:v>7.2683636363636364</c:v>
                </c:pt>
                <c:pt idx="229">
                  <c:v>7.2683636363636364</c:v>
                </c:pt>
                <c:pt idx="230">
                  <c:v>7.2683636363636364</c:v>
                </c:pt>
                <c:pt idx="231">
                  <c:v>7.2683636363636364</c:v>
                </c:pt>
                <c:pt idx="232">
                  <c:v>7.2683636363636364</c:v>
                </c:pt>
                <c:pt idx="233">
                  <c:v>7.2683636363636364</c:v>
                </c:pt>
                <c:pt idx="234">
                  <c:v>7.2683636363636364</c:v>
                </c:pt>
                <c:pt idx="235">
                  <c:v>7.2683636363636364</c:v>
                </c:pt>
                <c:pt idx="236">
                  <c:v>7.2683636363636364</c:v>
                </c:pt>
                <c:pt idx="237">
                  <c:v>7.2683636363636364</c:v>
                </c:pt>
                <c:pt idx="238">
                  <c:v>7.2683636363636364</c:v>
                </c:pt>
                <c:pt idx="239">
                  <c:v>7.2683636363636364</c:v>
                </c:pt>
                <c:pt idx="240">
                  <c:v>7.1312222222222221</c:v>
                </c:pt>
                <c:pt idx="241">
                  <c:v>7.1312222222222221</c:v>
                </c:pt>
                <c:pt idx="242">
                  <c:v>7.1312222222222221</c:v>
                </c:pt>
                <c:pt idx="243">
                  <c:v>7.1312222222222221</c:v>
                </c:pt>
                <c:pt idx="244">
                  <c:v>7.1312222222222221</c:v>
                </c:pt>
                <c:pt idx="245">
                  <c:v>7.1312222222222221</c:v>
                </c:pt>
                <c:pt idx="246">
                  <c:v>7.1312222222222221</c:v>
                </c:pt>
                <c:pt idx="247">
                  <c:v>7.1312222222222221</c:v>
                </c:pt>
                <c:pt idx="248">
                  <c:v>7.1312222222222221</c:v>
                </c:pt>
                <c:pt idx="249">
                  <c:v>7.1312222222222221</c:v>
                </c:pt>
                <c:pt idx="250">
                  <c:v>7.1312222222222221</c:v>
                </c:pt>
                <c:pt idx="251">
                  <c:v>7.1312222222222221</c:v>
                </c:pt>
                <c:pt idx="252">
                  <c:v>6.4473015873015882</c:v>
                </c:pt>
                <c:pt idx="253">
                  <c:v>6.4473015873015882</c:v>
                </c:pt>
                <c:pt idx="254">
                  <c:v>6.4473015873015882</c:v>
                </c:pt>
                <c:pt idx="255">
                  <c:v>6.4473015873015882</c:v>
                </c:pt>
                <c:pt idx="256">
                  <c:v>6.4473015873015882</c:v>
                </c:pt>
                <c:pt idx="257">
                  <c:v>6.4473015873015882</c:v>
                </c:pt>
                <c:pt idx="258">
                  <c:v>6.4473015873015882</c:v>
                </c:pt>
                <c:pt idx="259">
                  <c:v>6.4473015873015882</c:v>
                </c:pt>
                <c:pt idx="260">
                  <c:v>6.4473015873015882</c:v>
                </c:pt>
                <c:pt idx="261">
                  <c:v>6.4473015873015882</c:v>
                </c:pt>
                <c:pt idx="262">
                  <c:v>6.4473015873015882</c:v>
                </c:pt>
                <c:pt idx="263">
                  <c:v>6.4473015873015882</c:v>
                </c:pt>
                <c:pt idx="264">
                  <c:v>8.476239316239317</c:v>
                </c:pt>
                <c:pt idx="265">
                  <c:v>8.476239316239317</c:v>
                </c:pt>
                <c:pt idx="266">
                  <c:v>8.476239316239317</c:v>
                </c:pt>
                <c:pt idx="267">
                  <c:v>8.476239316239317</c:v>
                </c:pt>
                <c:pt idx="268">
                  <c:v>8.476239316239317</c:v>
                </c:pt>
                <c:pt idx="269">
                  <c:v>8.476239316239317</c:v>
                </c:pt>
                <c:pt idx="270">
                  <c:v>8.476239316239317</c:v>
                </c:pt>
                <c:pt idx="271">
                  <c:v>8.476239316239317</c:v>
                </c:pt>
                <c:pt idx="272">
                  <c:v>8.476239316239317</c:v>
                </c:pt>
                <c:pt idx="273">
                  <c:v>8.476239316239317</c:v>
                </c:pt>
                <c:pt idx="274">
                  <c:v>8.476239316239317</c:v>
                </c:pt>
                <c:pt idx="275">
                  <c:v>8.476239316239317</c:v>
                </c:pt>
              </c:numCache>
            </c:numRef>
          </c:val>
          <c:smooth val="0"/>
          <c:extLst>
            <c:ext xmlns:c16="http://schemas.microsoft.com/office/drawing/2014/chart" uri="{C3380CC4-5D6E-409C-BE32-E72D297353CC}">
              <c16:uniqueId val="{00000001-ED4A-4A69-91CD-84BAE10F82D2}"/>
            </c:ext>
          </c:extLst>
        </c:ser>
        <c:ser>
          <c:idx val="1"/>
          <c:order val="2"/>
          <c:tx>
            <c:v>Net Returns</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Profitability'!$K$6:$K$281</c:f>
              <c:numCache>
                <c:formatCode>_("$"* #,##0.00_);_("$"* \(#,##0.00\);_("$"* "-"??_);_(@_)</c:formatCode>
                <c:ptCount val="276"/>
                <c:pt idx="0">
                  <c:v>0.37344827586206897</c:v>
                </c:pt>
                <c:pt idx="1">
                  <c:v>0.25344827586206975</c:v>
                </c:pt>
                <c:pt idx="2">
                  <c:v>0.44344827586206925</c:v>
                </c:pt>
                <c:pt idx="3">
                  <c:v>0.59344827586206961</c:v>
                </c:pt>
                <c:pt idx="4">
                  <c:v>0.37344827586206897</c:v>
                </c:pt>
                <c:pt idx="5">
                  <c:v>0.24344827586206996</c:v>
                </c:pt>
                <c:pt idx="6">
                  <c:v>0.13344827586206875</c:v>
                </c:pt>
                <c:pt idx="7">
                  <c:v>3.344827586206911E-2</c:v>
                </c:pt>
                <c:pt idx="8">
                  <c:v>0.10344827586206939</c:v>
                </c:pt>
                <c:pt idx="9">
                  <c:v>0.26344827586206954</c:v>
                </c:pt>
                <c:pt idx="10">
                  <c:v>0.61344827586206918</c:v>
                </c:pt>
                <c:pt idx="11">
                  <c:v>0.71344827586206883</c:v>
                </c:pt>
                <c:pt idx="12">
                  <c:v>0.46579545454545457</c:v>
                </c:pt>
                <c:pt idx="13">
                  <c:v>-8.4204545454545254E-2</c:v>
                </c:pt>
                <c:pt idx="14">
                  <c:v>5.7954545454546036E-3</c:v>
                </c:pt>
                <c:pt idx="15">
                  <c:v>5.7954545454546036E-3</c:v>
                </c:pt>
                <c:pt idx="16">
                  <c:v>-2.4204545454544757E-2</c:v>
                </c:pt>
                <c:pt idx="17">
                  <c:v>1.5795454545455279E-2</c:v>
                </c:pt>
                <c:pt idx="18">
                  <c:v>0.15579545454545496</c:v>
                </c:pt>
                <c:pt idx="19">
                  <c:v>0.22579545454545524</c:v>
                </c:pt>
                <c:pt idx="20">
                  <c:v>0.43579545454545521</c:v>
                </c:pt>
                <c:pt idx="21">
                  <c:v>0.70579545454545478</c:v>
                </c:pt>
                <c:pt idx="22">
                  <c:v>1.1257954545454547</c:v>
                </c:pt>
                <c:pt idx="23">
                  <c:v>1.2657954545454553</c:v>
                </c:pt>
                <c:pt idx="24">
                  <c:v>1.6828124999999998</c:v>
                </c:pt>
                <c:pt idx="25">
                  <c:v>1.5128124999999999</c:v>
                </c:pt>
                <c:pt idx="26">
                  <c:v>1.7128125000000001</c:v>
                </c:pt>
                <c:pt idx="27">
                  <c:v>1.7328124999999996</c:v>
                </c:pt>
                <c:pt idx="28">
                  <c:v>1.7528125000000001</c:v>
                </c:pt>
                <c:pt idx="29">
                  <c:v>1.8128124999999997</c:v>
                </c:pt>
                <c:pt idx="30">
                  <c:v>1.8528124999999998</c:v>
                </c:pt>
                <c:pt idx="31">
                  <c:v>2.0728124999999995</c:v>
                </c:pt>
                <c:pt idx="32">
                  <c:v>2.3328124999999993</c:v>
                </c:pt>
                <c:pt idx="33">
                  <c:v>2.4228125</c:v>
                </c:pt>
                <c:pt idx="34">
                  <c:v>2.1128124999999995</c:v>
                </c:pt>
                <c:pt idx="35">
                  <c:v>1.9328124999999998</c:v>
                </c:pt>
                <c:pt idx="36">
                  <c:v>0.44353846153846099</c:v>
                </c:pt>
                <c:pt idx="37">
                  <c:v>0.96353846153846145</c:v>
                </c:pt>
                <c:pt idx="38">
                  <c:v>1.5235384615384611</c:v>
                </c:pt>
                <c:pt idx="39">
                  <c:v>1.7235384615384621</c:v>
                </c:pt>
                <c:pt idx="40">
                  <c:v>2.0035384615384615</c:v>
                </c:pt>
                <c:pt idx="41">
                  <c:v>2.7735384615384628</c:v>
                </c:pt>
                <c:pt idx="42">
                  <c:v>3.8235384615384618</c:v>
                </c:pt>
                <c:pt idx="43">
                  <c:v>4.0535384615384622</c:v>
                </c:pt>
                <c:pt idx="44">
                  <c:v>4.1035384615384629</c:v>
                </c:pt>
                <c:pt idx="45">
                  <c:v>3.7235384615384621</c:v>
                </c:pt>
                <c:pt idx="46">
                  <c:v>2.9635384615384623</c:v>
                </c:pt>
                <c:pt idx="47">
                  <c:v>1.1835384615384612</c:v>
                </c:pt>
                <c:pt idx="48">
                  <c:v>2.0608163265306132</c:v>
                </c:pt>
                <c:pt idx="49">
                  <c:v>1.7208163265306133</c:v>
                </c:pt>
                <c:pt idx="50">
                  <c:v>1.4608163265306136</c:v>
                </c:pt>
                <c:pt idx="51">
                  <c:v>1.4208163265306135</c:v>
                </c:pt>
                <c:pt idx="52">
                  <c:v>1.4708163265306133</c:v>
                </c:pt>
                <c:pt idx="53">
                  <c:v>1.4308163265306133</c:v>
                </c:pt>
                <c:pt idx="54">
                  <c:v>1.9508163265306129</c:v>
                </c:pt>
                <c:pt idx="55">
                  <c:v>2.0508163265306134</c:v>
                </c:pt>
                <c:pt idx="56">
                  <c:v>2.2208163265306133</c:v>
                </c:pt>
                <c:pt idx="57">
                  <c:v>2.6008163265306132</c:v>
                </c:pt>
                <c:pt idx="58">
                  <c:v>2.6808163265306133</c:v>
                </c:pt>
                <c:pt idx="59">
                  <c:v>2.1708163265306135</c:v>
                </c:pt>
                <c:pt idx="60">
                  <c:v>2.4663809523809528</c:v>
                </c:pt>
                <c:pt idx="61">
                  <c:v>2.3663809523809531</c:v>
                </c:pt>
                <c:pt idx="62">
                  <c:v>2.2563809523809519</c:v>
                </c:pt>
                <c:pt idx="63">
                  <c:v>2.336380952380952</c:v>
                </c:pt>
                <c:pt idx="64">
                  <c:v>2.3863809523809527</c:v>
                </c:pt>
                <c:pt idx="65">
                  <c:v>2.1963809523809532</c:v>
                </c:pt>
                <c:pt idx="66">
                  <c:v>2.1463809523809525</c:v>
                </c:pt>
                <c:pt idx="67">
                  <c:v>2.1363809523809527</c:v>
                </c:pt>
                <c:pt idx="68">
                  <c:v>2.2663809523809517</c:v>
                </c:pt>
                <c:pt idx="69">
                  <c:v>2.206380952380953</c:v>
                </c:pt>
                <c:pt idx="70">
                  <c:v>2.1863809523809516</c:v>
                </c:pt>
                <c:pt idx="71">
                  <c:v>1.5063809523809519</c:v>
                </c:pt>
                <c:pt idx="72">
                  <c:v>0.51792079207920771</c:v>
                </c:pt>
                <c:pt idx="73">
                  <c:v>0.88792079207920871</c:v>
                </c:pt>
                <c:pt idx="74">
                  <c:v>1.4779207920792086</c:v>
                </c:pt>
                <c:pt idx="75">
                  <c:v>1.6779207920792079</c:v>
                </c:pt>
                <c:pt idx="76">
                  <c:v>1.6179207920792074</c:v>
                </c:pt>
                <c:pt idx="77">
                  <c:v>2.217920792079207</c:v>
                </c:pt>
                <c:pt idx="78">
                  <c:v>2.2979207920792071</c:v>
                </c:pt>
                <c:pt idx="79">
                  <c:v>2.2579207920792079</c:v>
                </c:pt>
                <c:pt idx="80">
                  <c:v>2.5079207920792079</c:v>
                </c:pt>
                <c:pt idx="81">
                  <c:v>2.9579207920792072</c:v>
                </c:pt>
                <c:pt idx="82">
                  <c:v>2.8879207920792087</c:v>
                </c:pt>
                <c:pt idx="83">
                  <c:v>3.0679207920792084</c:v>
                </c:pt>
                <c:pt idx="84">
                  <c:v>3.678461538461538</c:v>
                </c:pt>
                <c:pt idx="85">
                  <c:v>3.8184615384615368</c:v>
                </c:pt>
                <c:pt idx="86">
                  <c:v>5.3284615384615366</c:v>
                </c:pt>
                <c:pt idx="87">
                  <c:v>5.7584615384615381</c:v>
                </c:pt>
                <c:pt idx="88">
                  <c:v>5.4584615384615374</c:v>
                </c:pt>
                <c:pt idx="89">
                  <c:v>7.2584615384615381</c:v>
                </c:pt>
                <c:pt idx="90">
                  <c:v>6.558461538461537</c:v>
                </c:pt>
                <c:pt idx="91">
                  <c:v>7.058461538461537</c:v>
                </c:pt>
                <c:pt idx="92">
                  <c:v>7.4584615384615374</c:v>
                </c:pt>
                <c:pt idx="93">
                  <c:v>8.5584615384615361</c:v>
                </c:pt>
                <c:pt idx="94">
                  <c:v>8.4584615384615383</c:v>
                </c:pt>
                <c:pt idx="95">
                  <c:v>8.0584615384615361</c:v>
                </c:pt>
                <c:pt idx="96">
                  <c:v>5.4956989247311814</c:v>
                </c:pt>
                <c:pt idx="97">
                  <c:v>4.7956989247311821</c:v>
                </c:pt>
                <c:pt idx="98">
                  <c:v>4.3056989247311819</c:v>
                </c:pt>
                <c:pt idx="99">
                  <c:v>3.9356989247311809</c:v>
                </c:pt>
                <c:pt idx="100">
                  <c:v>4.4956989247311814</c:v>
                </c:pt>
                <c:pt idx="101">
                  <c:v>3.8656989247311824</c:v>
                </c:pt>
                <c:pt idx="102">
                  <c:v>3.4456989247311824</c:v>
                </c:pt>
                <c:pt idx="103">
                  <c:v>4.1156989247311824</c:v>
                </c:pt>
                <c:pt idx="104">
                  <c:v>4.9956989247311814</c:v>
                </c:pt>
                <c:pt idx="105">
                  <c:v>5.6956989247311824</c:v>
                </c:pt>
                <c:pt idx="106">
                  <c:v>5.2956989247311821</c:v>
                </c:pt>
                <c:pt idx="107">
                  <c:v>5.3956989247311817</c:v>
                </c:pt>
                <c:pt idx="108">
                  <c:v>3.1761274509803927</c:v>
                </c:pt>
                <c:pt idx="109">
                  <c:v>2.6361274509803918</c:v>
                </c:pt>
                <c:pt idx="110">
                  <c:v>2.8161274509803915</c:v>
                </c:pt>
                <c:pt idx="111">
                  <c:v>3.0961274509803927</c:v>
                </c:pt>
                <c:pt idx="112">
                  <c:v>2.9461274509803923</c:v>
                </c:pt>
                <c:pt idx="113">
                  <c:v>2.5861274509803929</c:v>
                </c:pt>
                <c:pt idx="114">
                  <c:v>2.5561274509803917</c:v>
                </c:pt>
                <c:pt idx="115">
                  <c:v>2.6161274509803922</c:v>
                </c:pt>
                <c:pt idx="116">
                  <c:v>2.6361274509803918</c:v>
                </c:pt>
                <c:pt idx="117">
                  <c:v>2.6761274509803927</c:v>
                </c:pt>
                <c:pt idx="118">
                  <c:v>2.9761274509803917</c:v>
                </c:pt>
                <c:pt idx="119">
                  <c:v>3.2861274509803922</c:v>
                </c:pt>
                <c:pt idx="120">
                  <c:v>3.9643137254901948</c:v>
                </c:pt>
                <c:pt idx="121">
                  <c:v>4.074313725490196</c:v>
                </c:pt>
                <c:pt idx="122">
                  <c:v>4.9943137254901959</c:v>
                </c:pt>
                <c:pt idx="123">
                  <c:v>5.6943137254901952</c:v>
                </c:pt>
                <c:pt idx="124">
                  <c:v>5.8943137254901963</c:v>
                </c:pt>
                <c:pt idx="125">
                  <c:v>6.6943137254901952</c:v>
                </c:pt>
                <c:pt idx="126">
                  <c:v>6.4943137254901959</c:v>
                </c:pt>
                <c:pt idx="127">
                  <c:v>6.9943137254901959</c:v>
                </c:pt>
                <c:pt idx="128">
                  <c:v>7.2943137254901949</c:v>
                </c:pt>
                <c:pt idx="129">
                  <c:v>7.2943137254901949</c:v>
                </c:pt>
                <c:pt idx="130">
                  <c:v>7.0943137254901956</c:v>
                </c:pt>
                <c:pt idx="131">
                  <c:v>7.5943137254901956</c:v>
                </c:pt>
                <c:pt idx="132">
                  <c:v>6.1609708737864084</c:v>
                </c:pt>
                <c:pt idx="133">
                  <c:v>5.3609708737864095</c:v>
                </c:pt>
                <c:pt idx="134">
                  <c:v>5.1609708737864084</c:v>
                </c:pt>
                <c:pt idx="135">
                  <c:v>4.8609708737864095</c:v>
                </c:pt>
                <c:pt idx="136">
                  <c:v>5.3609708737864095</c:v>
                </c:pt>
                <c:pt idx="137">
                  <c:v>5.6609708737864084</c:v>
                </c:pt>
                <c:pt idx="138">
                  <c:v>6.3609708737864095</c:v>
                </c:pt>
                <c:pt idx="139">
                  <c:v>7.1609708737864084</c:v>
                </c:pt>
                <c:pt idx="140">
                  <c:v>7.3609708737864095</c:v>
                </c:pt>
                <c:pt idx="141">
                  <c:v>7.260970873786408</c:v>
                </c:pt>
                <c:pt idx="142">
                  <c:v>8.5609708737864096</c:v>
                </c:pt>
                <c:pt idx="143">
                  <c:v>10.360970873786407</c:v>
                </c:pt>
                <c:pt idx="144">
                  <c:v>6.3285</c:v>
                </c:pt>
                <c:pt idx="145">
                  <c:v>6.0284999999999993</c:v>
                </c:pt>
                <c:pt idx="146">
                  <c:v>6.2285000000000004</c:v>
                </c:pt>
                <c:pt idx="147">
                  <c:v>6.2285000000000004</c:v>
                </c:pt>
                <c:pt idx="148">
                  <c:v>6.0284999999999993</c:v>
                </c:pt>
                <c:pt idx="149">
                  <c:v>6.5284999999999993</c:v>
                </c:pt>
                <c:pt idx="150">
                  <c:v>6.5284999999999993</c:v>
                </c:pt>
                <c:pt idx="151">
                  <c:v>6.3285</c:v>
                </c:pt>
                <c:pt idx="152">
                  <c:v>6.8285</c:v>
                </c:pt>
                <c:pt idx="153">
                  <c:v>7.1284999999999989</c:v>
                </c:pt>
                <c:pt idx="154">
                  <c:v>7.3285</c:v>
                </c:pt>
                <c:pt idx="155">
                  <c:v>6.1284999999999989</c:v>
                </c:pt>
                <c:pt idx="156">
                  <c:v>5.8161868131868122</c:v>
                </c:pt>
                <c:pt idx="157">
                  <c:v>4.4161868131868118</c:v>
                </c:pt>
                <c:pt idx="158">
                  <c:v>4.6161868131868111</c:v>
                </c:pt>
                <c:pt idx="159">
                  <c:v>4.9161868131868118</c:v>
                </c:pt>
                <c:pt idx="160">
                  <c:v>4.7161868131868125</c:v>
                </c:pt>
                <c:pt idx="161">
                  <c:v>5.0161868131868115</c:v>
                </c:pt>
                <c:pt idx="162">
                  <c:v>5.6161868131868111</c:v>
                </c:pt>
                <c:pt idx="163">
                  <c:v>6.2161868131868125</c:v>
                </c:pt>
                <c:pt idx="164">
                  <c:v>6.6161868131868111</c:v>
                </c:pt>
                <c:pt idx="165">
                  <c:v>6.3161868131868122</c:v>
                </c:pt>
                <c:pt idx="166">
                  <c:v>4.9161868131868118</c:v>
                </c:pt>
                <c:pt idx="167">
                  <c:v>4.3161868131868122</c:v>
                </c:pt>
                <c:pt idx="168">
                  <c:v>4.0232843137254894</c:v>
                </c:pt>
                <c:pt idx="169">
                  <c:v>3.0232843137254894</c:v>
                </c:pt>
                <c:pt idx="170">
                  <c:v>3.2232843137254887</c:v>
                </c:pt>
                <c:pt idx="171">
                  <c:v>3.0232843137254894</c:v>
                </c:pt>
                <c:pt idx="172">
                  <c:v>3.2232843137254887</c:v>
                </c:pt>
                <c:pt idx="173">
                  <c:v>2.8632843137254893</c:v>
                </c:pt>
                <c:pt idx="174">
                  <c:v>2.7832843137254892</c:v>
                </c:pt>
                <c:pt idx="175">
                  <c:v>2.6032843137254895</c:v>
                </c:pt>
                <c:pt idx="176">
                  <c:v>2.5232843137254894</c:v>
                </c:pt>
                <c:pt idx="177">
                  <c:v>2.5232843137254894</c:v>
                </c:pt>
                <c:pt idx="178">
                  <c:v>3.0232843137254894</c:v>
                </c:pt>
                <c:pt idx="179">
                  <c:v>2.5132843137254897</c:v>
                </c:pt>
                <c:pt idx="180">
                  <c:v>2.2377876106194687</c:v>
                </c:pt>
                <c:pt idx="181">
                  <c:v>2.0977876106194682</c:v>
                </c:pt>
                <c:pt idx="182">
                  <c:v>1.9877876106194687</c:v>
                </c:pt>
                <c:pt idx="183">
                  <c:v>1.857787610619468</c:v>
                </c:pt>
                <c:pt idx="184">
                  <c:v>1.8677876106194695</c:v>
                </c:pt>
                <c:pt idx="185">
                  <c:v>1.7677876106194681</c:v>
                </c:pt>
                <c:pt idx="186">
                  <c:v>1.8677876106194695</c:v>
                </c:pt>
                <c:pt idx="187">
                  <c:v>2.3377876106194684</c:v>
                </c:pt>
                <c:pt idx="188">
                  <c:v>3.0177876106194681</c:v>
                </c:pt>
                <c:pt idx="189">
                  <c:v>3.4077876106194687</c:v>
                </c:pt>
                <c:pt idx="190">
                  <c:v>3.5077876106194683</c:v>
                </c:pt>
                <c:pt idx="191">
                  <c:v>3.1777876106194682</c:v>
                </c:pt>
                <c:pt idx="192">
                  <c:v>3.1608666666666663</c:v>
                </c:pt>
                <c:pt idx="193">
                  <c:v>3.0508666666666668</c:v>
                </c:pt>
                <c:pt idx="194">
                  <c:v>3.1908666666666656</c:v>
                </c:pt>
                <c:pt idx="195">
                  <c:v>3.4108666666666663</c:v>
                </c:pt>
                <c:pt idx="196">
                  <c:v>3.4108666666666663</c:v>
                </c:pt>
                <c:pt idx="197">
                  <c:v>3.5408666666666671</c:v>
                </c:pt>
                <c:pt idx="198">
                  <c:v>3.4108666666666663</c:v>
                </c:pt>
                <c:pt idx="199">
                  <c:v>3.1208666666666653</c:v>
                </c:pt>
                <c:pt idx="200">
                  <c:v>2.9708666666666668</c:v>
                </c:pt>
                <c:pt idx="201">
                  <c:v>2.8108666666666666</c:v>
                </c:pt>
                <c:pt idx="202">
                  <c:v>3.1508666666666665</c:v>
                </c:pt>
                <c:pt idx="203">
                  <c:v>2.8808666666666669</c:v>
                </c:pt>
                <c:pt idx="204">
                  <c:v>2.903245614035086</c:v>
                </c:pt>
                <c:pt idx="205">
                  <c:v>2.8732456140350866</c:v>
                </c:pt>
                <c:pt idx="206">
                  <c:v>2.9332456140350871</c:v>
                </c:pt>
                <c:pt idx="207">
                  <c:v>2.9232456140350855</c:v>
                </c:pt>
                <c:pt idx="208">
                  <c:v>2.8732456140350866</c:v>
                </c:pt>
                <c:pt idx="209">
                  <c:v>3.0832456140350857</c:v>
                </c:pt>
                <c:pt idx="210">
                  <c:v>3.3632456140350868</c:v>
                </c:pt>
                <c:pt idx="211">
                  <c:v>3.4732456140350862</c:v>
                </c:pt>
                <c:pt idx="212">
                  <c:v>3.3032456140350863</c:v>
                </c:pt>
                <c:pt idx="213">
                  <c:v>3.2432456140350858</c:v>
                </c:pt>
                <c:pt idx="214">
                  <c:v>2.8732456140350866</c:v>
                </c:pt>
                <c:pt idx="215">
                  <c:v>2.103245614035087</c:v>
                </c:pt>
                <c:pt idx="216">
                  <c:v>3.525142857142856</c:v>
                </c:pt>
                <c:pt idx="217">
                  <c:v>3.8051428571428572</c:v>
                </c:pt>
                <c:pt idx="218">
                  <c:v>3.5751428571428567</c:v>
                </c:pt>
                <c:pt idx="219">
                  <c:v>3.5051428571428564</c:v>
                </c:pt>
                <c:pt idx="220">
                  <c:v>3.6851428571428562</c:v>
                </c:pt>
                <c:pt idx="221">
                  <c:v>3.4651428571428573</c:v>
                </c:pt>
                <c:pt idx="222">
                  <c:v>3.5451428571428574</c:v>
                </c:pt>
                <c:pt idx="223">
                  <c:v>3.3351428571428565</c:v>
                </c:pt>
                <c:pt idx="224">
                  <c:v>2.9751428571428571</c:v>
                </c:pt>
                <c:pt idx="225">
                  <c:v>3.3651428571428559</c:v>
                </c:pt>
                <c:pt idx="226">
                  <c:v>3.4651428571428573</c:v>
                </c:pt>
                <c:pt idx="227">
                  <c:v>3.3651428571428559</c:v>
                </c:pt>
                <c:pt idx="228">
                  <c:v>1.9570909090909101</c:v>
                </c:pt>
                <c:pt idx="229">
                  <c:v>2.3170909090909095</c:v>
                </c:pt>
                <c:pt idx="230">
                  <c:v>2.3170909090909095</c:v>
                </c:pt>
                <c:pt idx="231">
                  <c:v>2.507090909090909</c:v>
                </c:pt>
                <c:pt idx="232">
                  <c:v>2.54709090909091</c:v>
                </c:pt>
                <c:pt idx="233">
                  <c:v>2.37709090909091</c:v>
                </c:pt>
                <c:pt idx="234">
                  <c:v>2.2470909090909092</c:v>
                </c:pt>
                <c:pt idx="235">
                  <c:v>2.1670909090909092</c:v>
                </c:pt>
                <c:pt idx="236">
                  <c:v>2.0970909090909089</c:v>
                </c:pt>
                <c:pt idx="237">
                  <c:v>2.0970909090909089</c:v>
                </c:pt>
                <c:pt idx="238">
                  <c:v>2.29709090909091</c:v>
                </c:pt>
                <c:pt idx="239">
                  <c:v>2.4570909090909101</c:v>
                </c:pt>
                <c:pt idx="240">
                  <c:v>2.6613425925925931</c:v>
                </c:pt>
                <c:pt idx="241">
                  <c:v>3.0113425925925927</c:v>
                </c:pt>
                <c:pt idx="242">
                  <c:v>3.7213425925925936</c:v>
                </c:pt>
                <c:pt idx="243">
                  <c:v>4.3213425925925932</c:v>
                </c:pt>
                <c:pt idx="244">
                  <c:v>4.7213425925925936</c:v>
                </c:pt>
                <c:pt idx="245">
                  <c:v>6.1213425925925922</c:v>
                </c:pt>
                <c:pt idx="246">
                  <c:v>6.7213425925925936</c:v>
                </c:pt>
                <c:pt idx="247">
                  <c:v>7.2213425925925936</c:v>
                </c:pt>
                <c:pt idx="248">
                  <c:v>8.2213425925925936</c:v>
                </c:pt>
                <c:pt idx="249">
                  <c:v>8.1213425925925922</c:v>
                </c:pt>
                <c:pt idx="250">
                  <c:v>7.8213425925925932</c:v>
                </c:pt>
                <c:pt idx="251">
                  <c:v>7.1213425925925922</c:v>
                </c:pt>
                <c:pt idx="252">
                  <c:v>5.8546031746031737</c:v>
                </c:pt>
                <c:pt idx="253">
                  <c:v>5.4546031746031733</c:v>
                </c:pt>
                <c:pt idx="254">
                  <c:v>5.7546031746031723</c:v>
                </c:pt>
                <c:pt idx="255">
                  <c:v>6.054603174603173</c:v>
                </c:pt>
                <c:pt idx="256">
                  <c:v>6.4546031746031733</c:v>
                </c:pt>
                <c:pt idx="257">
                  <c:v>8.054603174603173</c:v>
                </c:pt>
                <c:pt idx="258">
                  <c:v>8.554603174603173</c:v>
                </c:pt>
                <c:pt idx="259">
                  <c:v>8.9546031746031733</c:v>
                </c:pt>
                <c:pt idx="260">
                  <c:v>9.4546031746031733</c:v>
                </c:pt>
                <c:pt idx="261">
                  <c:v>9.7546031746031723</c:v>
                </c:pt>
                <c:pt idx="262">
                  <c:v>9.054603174603173</c:v>
                </c:pt>
                <c:pt idx="263">
                  <c:v>8.8546031746031737</c:v>
                </c:pt>
                <c:pt idx="264">
                  <c:v>5.7237606837606823</c:v>
                </c:pt>
                <c:pt idx="265">
                  <c:v>4.9237606837606833</c:v>
                </c:pt>
                <c:pt idx="266">
                  <c:v>5.7237606837606823</c:v>
                </c:pt>
                <c:pt idx="267">
                  <c:v>6.023760683760683</c:v>
                </c:pt>
                <c:pt idx="268">
                  <c:v>6.1237606837606826</c:v>
                </c:pt>
                <c:pt idx="269">
                  <c:v>6.523760683760683</c:v>
                </c:pt>
                <c:pt idx="270">
                  <c:v>6.4237606837606833</c:v>
                </c:pt>
              </c:numCache>
            </c:numRef>
          </c:val>
          <c:smooth val="0"/>
          <c:extLst>
            <c:ext xmlns:c16="http://schemas.microsoft.com/office/drawing/2014/chart" uri="{C3380CC4-5D6E-409C-BE32-E72D297353CC}">
              <c16:uniqueId val="{00000002-ED4A-4A69-91CD-84BAE10F82D2}"/>
            </c:ext>
          </c:extLst>
        </c:ser>
        <c:dLbls>
          <c:showLegendKey val="0"/>
          <c:showVal val="0"/>
          <c:showCatName val="0"/>
          <c:showSerName val="0"/>
          <c:showPercent val="0"/>
          <c:showBubbleSize val="0"/>
        </c:dLbls>
        <c:smooth val="0"/>
        <c:axId val="415920456"/>
        <c:axId val="415923200"/>
      </c:lineChart>
      <c:catAx>
        <c:axId val="415920456"/>
        <c:scaling>
          <c:orientation val="minMax"/>
        </c:scaling>
        <c:delete val="0"/>
        <c:axPos val="b"/>
        <c:numFmt formatCode="General" sourceLinked="1"/>
        <c:majorTickMark val="out"/>
        <c:minorTickMark val="none"/>
        <c:tickLblPos val="nextTo"/>
        <c:txPr>
          <a:bodyPr rot="-5400000" vert="horz"/>
          <a:lstStyle/>
          <a:p>
            <a:pPr>
              <a:defRPr sz="1300" b="0" i="0" u="none" strike="noStrike" baseline="0">
                <a:solidFill>
                  <a:sysClr val="windowText" lastClr="000000"/>
                </a:solidFill>
                <a:latin typeface="Calibri"/>
                <a:ea typeface="Calibri"/>
                <a:cs typeface="Calibri"/>
              </a:defRPr>
            </a:pPr>
            <a:endParaRPr lang="en-US"/>
          </a:p>
        </c:txPr>
        <c:crossAx val="415923200"/>
        <c:crosses val="autoZero"/>
        <c:auto val="1"/>
        <c:lblAlgn val="ctr"/>
        <c:lblOffset val="100"/>
        <c:tickLblSkip val="12"/>
        <c:tickMarkSkip val="2"/>
        <c:noMultiLvlLbl val="0"/>
      </c:catAx>
      <c:valAx>
        <c:axId val="415923200"/>
        <c:scaling>
          <c:orientation val="minMax"/>
          <c:max val="18"/>
          <c:min val="0"/>
        </c:scaling>
        <c:delete val="0"/>
        <c:axPos val="l"/>
        <c:majorGridlines/>
        <c:title>
          <c:tx>
            <c:rich>
              <a:bodyPr/>
              <a:lstStyle/>
              <a:p>
                <a:pPr>
                  <a:defRPr sz="1400" b="0" i="0" u="none" strike="noStrike" baseline="0">
                    <a:solidFill>
                      <a:sysClr val="windowText" lastClr="000000"/>
                    </a:solidFill>
                    <a:latin typeface="Calibri"/>
                    <a:ea typeface="Calibri"/>
                    <a:cs typeface="Calibri"/>
                  </a:defRPr>
                </a:pPr>
                <a:r>
                  <a:rPr lang="en-US" b="0">
                    <a:solidFill>
                      <a:sysClr val="windowText" lastClr="000000"/>
                    </a:solidFill>
                  </a:rPr>
                  <a:t>$ per bushel</a:t>
                </a:r>
              </a:p>
            </c:rich>
          </c:tx>
          <c:layout>
            <c:manualLayout>
              <c:xMode val="edge"/>
              <c:yMode val="edge"/>
              <c:x val="1.2991176545054099E-2"/>
              <c:y val="0.38635395109048398"/>
            </c:manualLayout>
          </c:layout>
          <c:overlay val="0"/>
        </c:title>
        <c:numFmt formatCode="_(&quot;$&quot;* #,##0.00_);_(&quot;$&quot;* \(#,##0.00\);_(&quot;$&quot;* &quot;-&quot;??_);_(@_)" sourceLinked="1"/>
        <c:majorTickMark val="out"/>
        <c:minorTickMark val="none"/>
        <c:tickLblPos val="nextTo"/>
        <c:txPr>
          <a:bodyPr rot="0" vert="horz"/>
          <a:lstStyle/>
          <a:p>
            <a:pPr>
              <a:defRPr sz="1400" b="0" i="0" u="none" strike="noStrike" baseline="0">
                <a:solidFill>
                  <a:sysClr val="windowText" lastClr="000000"/>
                </a:solidFill>
                <a:latin typeface="Calibri"/>
                <a:ea typeface="Calibri"/>
                <a:cs typeface="Calibri"/>
              </a:defRPr>
            </a:pPr>
            <a:endParaRPr lang="en-US"/>
          </a:p>
        </c:txPr>
        <c:crossAx val="415920456"/>
        <c:crosses val="autoZero"/>
        <c:crossBetween val="between"/>
      </c:valAx>
    </c:plotArea>
    <c:legend>
      <c:legendPos val="r"/>
      <c:layout>
        <c:manualLayout>
          <c:xMode val="edge"/>
          <c:yMode val="edge"/>
          <c:x val="0.156223409136795"/>
          <c:y val="0.94518997861000897"/>
          <c:w val="0.77117980549488296"/>
          <c:h val="5.4810021389991297E-2"/>
        </c:manualLayout>
      </c:layout>
      <c:overlay val="0"/>
      <c:txPr>
        <a:bodyPr/>
        <a:lstStyle/>
        <a:p>
          <a:pPr>
            <a:defRPr sz="1600" b="0" i="0" u="none" strike="noStrike" baseline="0">
              <a:solidFill>
                <a:sysClr val="windowText" lastClr="000000"/>
              </a:solidFill>
              <a:latin typeface="Calibri"/>
              <a:ea typeface="Calibri"/>
              <a:cs typeface="Calibri"/>
            </a:defRPr>
          </a:pPr>
          <a:endParaRPr lang="en-US"/>
        </a:p>
      </c:txPr>
    </c:legend>
    <c:plotVisOnly val="1"/>
    <c:dispBlanksAs val="gap"/>
    <c:showDLblsOverMax val="0"/>
  </c:chart>
  <c:spPr>
    <a:ln>
      <a:noFill/>
    </a:ln>
  </c:spPr>
  <c:txPr>
    <a:bodyPr/>
    <a:lstStyle/>
    <a:p>
      <a:pPr>
        <a:defRPr sz="1400" b="0" i="0" u="none" strike="noStrike" baseline="0">
          <a:solidFill>
            <a:srgbClr val="000000"/>
          </a:solidFill>
          <a:latin typeface="Calibri"/>
          <a:ea typeface="Calibri"/>
          <a:cs typeface="Calibri"/>
        </a:defRPr>
      </a:pPr>
      <a:endParaRPr lang="en-US"/>
    </a:p>
  </c:txPr>
  <c:printSettings>
    <c:headerFooter/>
    <c:pageMargins b="1.5" l="0.25" r="0.25" t="1.5" header="0.5" footer="0.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a:lstStyle/>
          <a:p>
            <a:pPr>
              <a:defRPr sz="1800" b="1" i="0" u="none" strike="noStrike" baseline="0">
                <a:solidFill>
                  <a:sysClr val="windowText" lastClr="000000"/>
                </a:solidFill>
                <a:latin typeface="Calibri"/>
                <a:ea typeface="Calibri"/>
                <a:cs typeface="Calibri"/>
              </a:defRPr>
            </a:pPr>
            <a:r>
              <a:rPr lang="en-US" sz="1800">
                <a:solidFill>
                  <a:sysClr val="windowText" lastClr="000000"/>
                </a:solidFill>
              </a:rPr>
              <a:t>Tenant Farmer Returns per Bushel</a:t>
            </a:r>
          </a:p>
          <a:p>
            <a:pPr>
              <a:defRPr sz="1800" b="1" i="0" u="none" strike="noStrike" baseline="0">
                <a:solidFill>
                  <a:sysClr val="windowText" lastClr="000000"/>
                </a:solidFill>
                <a:latin typeface="Calibri"/>
                <a:ea typeface="Calibri"/>
                <a:cs typeface="Calibri"/>
              </a:defRPr>
            </a:pPr>
            <a:r>
              <a:rPr lang="en-US" sz="1600">
                <a:solidFill>
                  <a:sysClr val="windowText" lastClr="000000"/>
                </a:solidFill>
              </a:rPr>
              <a:t> </a:t>
            </a:r>
            <a:r>
              <a:rPr lang="en-US" sz="1600" b="0" i="0" baseline="0">
                <a:solidFill>
                  <a:sysClr val="windowText" lastClr="000000"/>
                </a:solidFill>
                <a:effectLst/>
              </a:rPr>
              <a:t>(per marketing year month)</a:t>
            </a:r>
            <a:endParaRPr lang="en-US" sz="1600">
              <a:solidFill>
                <a:sysClr val="windowText" lastClr="000000"/>
              </a:solidFill>
            </a:endParaRPr>
          </a:p>
        </c:rich>
      </c:tx>
      <c:layout>
        <c:manualLayout>
          <c:xMode val="edge"/>
          <c:yMode val="edge"/>
          <c:x val="0.31754442726441301"/>
          <c:y val="1.38626981500953E-2"/>
        </c:manualLayout>
      </c:layout>
      <c:overlay val="1"/>
    </c:title>
    <c:autoTitleDeleted val="0"/>
    <c:plotArea>
      <c:layout>
        <c:manualLayout>
          <c:layoutTarget val="inner"/>
          <c:xMode val="edge"/>
          <c:yMode val="edge"/>
          <c:x val="0.13315725339759699"/>
          <c:y val="0.15039174586253301"/>
          <c:w val="0.85958187411268605"/>
          <c:h val="0.69374306552751597"/>
        </c:manualLayout>
      </c:layout>
      <c:lineChart>
        <c:grouping val="standard"/>
        <c:varyColors val="0"/>
        <c:ser>
          <c:idx val="2"/>
          <c:order val="0"/>
          <c:tx>
            <c:v>Income</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Profitability'!$C$6:$C$281</c:f>
              <c:numCache>
                <c:formatCode>_("$"* #,##0.00_);_("$"* \(#,##0.00\);_("$"* "-"??_);_(@_)</c:formatCode>
                <c:ptCount val="276"/>
                <c:pt idx="0">
                  <c:v>4.53</c:v>
                </c:pt>
                <c:pt idx="1">
                  <c:v>4.41</c:v>
                </c:pt>
                <c:pt idx="2">
                  <c:v>4.5999999999999996</c:v>
                </c:pt>
                <c:pt idx="3">
                  <c:v>4.75</c:v>
                </c:pt>
                <c:pt idx="4">
                  <c:v>4.53</c:v>
                </c:pt>
                <c:pt idx="5">
                  <c:v>4.4000000000000004</c:v>
                </c:pt>
                <c:pt idx="6">
                  <c:v>4.29</c:v>
                </c:pt>
                <c:pt idx="7">
                  <c:v>4.1900000000000004</c:v>
                </c:pt>
                <c:pt idx="8">
                  <c:v>4.26</c:v>
                </c:pt>
                <c:pt idx="9">
                  <c:v>4.42</c:v>
                </c:pt>
                <c:pt idx="10">
                  <c:v>4.7699999999999996</c:v>
                </c:pt>
                <c:pt idx="11">
                  <c:v>4.87</c:v>
                </c:pt>
                <c:pt idx="12">
                  <c:v>4.5999999999999996</c:v>
                </c:pt>
                <c:pt idx="13">
                  <c:v>4.05</c:v>
                </c:pt>
                <c:pt idx="14">
                  <c:v>4.1399999999999997</c:v>
                </c:pt>
                <c:pt idx="15">
                  <c:v>4.1399999999999997</c:v>
                </c:pt>
                <c:pt idx="16">
                  <c:v>4.1100000000000003</c:v>
                </c:pt>
                <c:pt idx="17">
                  <c:v>4.1500000000000004</c:v>
                </c:pt>
                <c:pt idx="18">
                  <c:v>4.29</c:v>
                </c:pt>
                <c:pt idx="19">
                  <c:v>4.3600000000000003</c:v>
                </c:pt>
                <c:pt idx="20">
                  <c:v>4.57</c:v>
                </c:pt>
                <c:pt idx="21">
                  <c:v>4.84</c:v>
                </c:pt>
                <c:pt idx="22">
                  <c:v>5.26</c:v>
                </c:pt>
                <c:pt idx="23">
                  <c:v>5.4</c:v>
                </c:pt>
                <c:pt idx="24">
                  <c:v>5.37</c:v>
                </c:pt>
                <c:pt idx="25">
                  <c:v>5.2</c:v>
                </c:pt>
                <c:pt idx="26">
                  <c:v>5.4</c:v>
                </c:pt>
                <c:pt idx="27">
                  <c:v>5.42</c:v>
                </c:pt>
                <c:pt idx="28">
                  <c:v>5.44</c:v>
                </c:pt>
                <c:pt idx="29">
                  <c:v>5.5</c:v>
                </c:pt>
                <c:pt idx="30">
                  <c:v>5.54</c:v>
                </c:pt>
                <c:pt idx="31">
                  <c:v>5.76</c:v>
                </c:pt>
                <c:pt idx="32">
                  <c:v>6.02</c:v>
                </c:pt>
                <c:pt idx="33">
                  <c:v>6.11</c:v>
                </c:pt>
                <c:pt idx="34">
                  <c:v>5.8</c:v>
                </c:pt>
                <c:pt idx="35">
                  <c:v>5.62</c:v>
                </c:pt>
                <c:pt idx="36">
                  <c:v>6.06</c:v>
                </c:pt>
                <c:pt idx="37">
                  <c:v>6.58</c:v>
                </c:pt>
                <c:pt idx="38">
                  <c:v>7.14</c:v>
                </c:pt>
                <c:pt idx="39">
                  <c:v>7.34</c:v>
                </c:pt>
                <c:pt idx="40">
                  <c:v>7.62</c:v>
                </c:pt>
                <c:pt idx="41">
                  <c:v>8.39</c:v>
                </c:pt>
                <c:pt idx="42">
                  <c:v>9.44</c:v>
                </c:pt>
                <c:pt idx="43">
                  <c:v>9.67</c:v>
                </c:pt>
                <c:pt idx="44">
                  <c:v>9.7200000000000006</c:v>
                </c:pt>
                <c:pt idx="45">
                  <c:v>9.34</c:v>
                </c:pt>
                <c:pt idx="46">
                  <c:v>8.58</c:v>
                </c:pt>
                <c:pt idx="47">
                  <c:v>6.8</c:v>
                </c:pt>
                <c:pt idx="48">
                  <c:v>5.96</c:v>
                </c:pt>
                <c:pt idx="49">
                  <c:v>5.62</c:v>
                </c:pt>
                <c:pt idx="50">
                  <c:v>5.36</c:v>
                </c:pt>
                <c:pt idx="51">
                  <c:v>5.32</c:v>
                </c:pt>
                <c:pt idx="52">
                  <c:v>5.37</c:v>
                </c:pt>
                <c:pt idx="53">
                  <c:v>5.33</c:v>
                </c:pt>
                <c:pt idx="54">
                  <c:v>5.85</c:v>
                </c:pt>
                <c:pt idx="55">
                  <c:v>5.95</c:v>
                </c:pt>
                <c:pt idx="56">
                  <c:v>6.12</c:v>
                </c:pt>
                <c:pt idx="57">
                  <c:v>6.5</c:v>
                </c:pt>
                <c:pt idx="58">
                  <c:v>6.58</c:v>
                </c:pt>
                <c:pt idx="59">
                  <c:v>6.07</c:v>
                </c:pt>
                <c:pt idx="60">
                  <c:v>5.8</c:v>
                </c:pt>
                <c:pt idx="61">
                  <c:v>5.7</c:v>
                </c:pt>
                <c:pt idx="62">
                  <c:v>5.59</c:v>
                </c:pt>
                <c:pt idx="63">
                  <c:v>5.67</c:v>
                </c:pt>
                <c:pt idx="64">
                  <c:v>5.72</c:v>
                </c:pt>
                <c:pt idx="65">
                  <c:v>5.53</c:v>
                </c:pt>
                <c:pt idx="66">
                  <c:v>5.48</c:v>
                </c:pt>
                <c:pt idx="67">
                  <c:v>5.47</c:v>
                </c:pt>
                <c:pt idx="68">
                  <c:v>5.6</c:v>
                </c:pt>
                <c:pt idx="69">
                  <c:v>5.54</c:v>
                </c:pt>
                <c:pt idx="70">
                  <c:v>5.52</c:v>
                </c:pt>
                <c:pt idx="71">
                  <c:v>4.84</c:v>
                </c:pt>
                <c:pt idx="72">
                  <c:v>5.1100000000000003</c:v>
                </c:pt>
                <c:pt idx="73">
                  <c:v>5.48</c:v>
                </c:pt>
                <c:pt idx="74">
                  <c:v>6.07</c:v>
                </c:pt>
                <c:pt idx="75">
                  <c:v>6.27</c:v>
                </c:pt>
                <c:pt idx="76">
                  <c:v>6.21</c:v>
                </c:pt>
                <c:pt idx="77">
                  <c:v>6.81</c:v>
                </c:pt>
                <c:pt idx="78">
                  <c:v>6.89</c:v>
                </c:pt>
                <c:pt idx="79">
                  <c:v>6.85</c:v>
                </c:pt>
                <c:pt idx="80">
                  <c:v>7.1</c:v>
                </c:pt>
                <c:pt idx="81">
                  <c:v>7.55</c:v>
                </c:pt>
                <c:pt idx="82">
                  <c:v>7.48</c:v>
                </c:pt>
                <c:pt idx="83">
                  <c:v>7.66</c:v>
                </c:pt>
                <c:pt idx="84">
                  <c:v>8.2200000000000006</c:v>
                </c:pt>
                <c:pt idx="85">
                  <c:v>8.36</c:v>
                </c:pt>
                <c:pt idx="86">
                  <c:v>9.8699999999999992</c:v>
                </c:pt>
                <c:pt idx="87">
                  <c:v>10.3</c:v>
                </c:pt>
                <c:pt idx="88">
                  <c:v>10</c:v>
                </c:pt>
                <c:pt idx="89">
                  <c:v>11.8</c:v>
                </c:pt>
                <c:pt idx="90">
                  <c:v>11.1</c:v>
                </c:pt>
                <c:pt idx="91">
                  <c:v>11.6</c:v>
                </c:pt>
                <c:pt idx="92">
                  <c:v>12</c:v>
                </c:pt>
                <c:pt idx="93">
                  <c:v>13.1</c:v>
                </c:pt>
                <c:pt idx="94">
                  <c:v>13</c:v>
                </c:pt>
                <c:pt idx="95">
                  <c:v>12.6</c:v>
                </c:pt>
                <c:pt idx="96">
                  <c:v>11.1</c:v>
                </c:pt>
                <c:pt idx="97">
                  <c:v>10.4</c:v>
                </c:pt>
                <c:pt idx="98">
                  <c:v>9.91</c:v>
                </c:pt>
                <c:pt idx="99">
                  <c:v>9.5399999999999991</c:v>
                </c:pt>
                <c:pt idx="100">
                  <c:v>10.1</c:v>
                </c:pt>
                <c:pt idx="101">
                  <c:v>9.4700000000000006</c:v>
                </c:pt>
                <c:pt idx="102">
                  <c:v>9.0500000000000007</c:v>
                </c:pt>
                <c:pt idx="103">
                  <c:v>9.7200000000000006</c:v>
                </c:pt>
                <c:pt idx="104">
                  <c:v>10.6</c:v>
                </c:pt>
                <c:pt idx="105">
                  <c:v>11.3</c:v>
                </c:pt>
                <c:pt idx="106">
                  <c:v>10.9</c:v>
                </c:pt>
                <c:pt idx="107">
                  <c:v>11</c:v>
                </c:pt>
                <c:pt idx="108">
                  <c:v>9.89</c:v>
                </c:pt>
                <c:pt idx="109">
                  <c:v>9.35</c:v>
                </c:pt>
                <c:pt idx="110">
                  <c:v>9.5299999999999994</c:v>
                </c:pt>
                <c:pt idx="111">
                  <c:v>9.81</c:v>
                </c:pt>
                <c:pt idx="112">
                  <c:v>9.66</c:v>
                </c:pt>
                <c:pt idx="113">
                  <c:v>9.3000000000000007</c:v>
                </c:pt>
                <c:pt idx="114">
                  <c:v>9.27</c:v>
                </c:pt>
                <c:pt idx="115">
                  <c:v>9.33</c:v>
                </c:pt>
                <c:pt idx="116">
                  <c:v>9.35</c:v>
                </c:pt>
                <c:pt idx="117">
                  <c:v>9.39</c:v>
                </c:pt>
                <c:pt idx="118">
                  <c:v>9.69</c:v>
                </c:pt>
                <c:pt idx="119">
                  <c:v>10</c:v>
                </c:pt>
                <c:pt idx="120">
                  <c:v>9.8699999999999992</c:v>
                </c:pt>
                <c:pt idx="121">
                  <c:v>9.98</c:v>
                </c:pt>
                <c:pt idx="122">
                  <c:v>10.9</c:v>
                </c:pt>
                <c:pt idx="123">
                  <c:v>11.6</c:v>
                </c:pt>
                <c:pt idx="124">
                  <c:v>11.8</c:v>
                </c:pt>
                <c:pt idx="125">
                  <c:v>12.6</c:v>
                </c:pt>
                <c:pt idx="126">
                  <c:v>12.4</c:v>
                </c:pt>
                <c:pt idx="127">
                  <c:v>12.9</c:v>
                </c:pt>
                <c:pt idx="128">
                  <c:v>13.2</c:v>
                </c:pt>
                <c:pt idx="129">
                  <c:v>13.2</c:v>
                </c:pt>
                <c:pt idx="130">
                  <c:v>13</c:v>
                </c:pt>
                <c:pt idx="131">
                  <c:v>13.5</c:v>
                </c:pt>
                <c:pt idx="132">
                  <c:v>12.6</c:v>
                </c:pt>
                <c:pt idx="133">
                  <c:v>11.8</c:v>
                </c:pt>
                <c:pt idx="134">
                  <c:v>11.6</c:v>
                </c:pt>
                <c:pt idx="135">
                  <c:v>11.3</c:v>
                </c:pt>
                <c:pt idx="136">
                  <c:v>11.8</c:v>
                </c:pt>
                <c:pt idx="137">
                  <c:v>12.1</c:v>
                </c:pt>
                <c:pt idx="138">
                  <c:v>12.8</c:v>
                </c:pt>
                <c:pt idx="139">
                  <c:v>13.6</c:v>
                </c:pt>
                <c:pt idx="140">
                  <c:v>13.8</c:v>
                </c:pt>
                <c:pt idx="141">
                  <c:v>13.7</c:v>
                </c:pt>
                <c:pt idx="142">
                  <c:v>15</c:v>
                </c:pt>
                <c:pt idx="143">
                  <c:v>16.8</c:v>
                </c:pt>
                <c:pt idx="144">
                  <c:v>14.4</c:v>
                </c:pt>
                <c:pt idx="145">
                  <c:v>14.1</c:v>
                </c:pt>
                <c:pt idx="146">
                  <c:v>14.3</c:v>
                </c:pt>
                <c:pt idx="147">
                  <c:v>14.3</c:v>
                </c:pt>
                <c:pt idx="148">
                  <c:v>14.1</c:v>
                </c:pt>
                <c:pt idx="149">
                  <c:v>14.6</c:v>
                </c:pt>
                <c:pt idx="150">
                  <c:v>14.6</c:v>
                </c:pt>
                <c:pt idx="151">
                  <c:v>14.4</c:v>
                </c:pt>
                <c:pt idx="152">
                  <c:v>14.9</c:v>
                </c:pt>
                <c:pt idx="153">
                  <c:v>15.2</c:v>
                </c:pt>
                <c:pt idx="154">
                  <c:v>15.4</c:v>
                </c:pt>
                <c:pt idx="155">
                  <c:v>14.2</c:v>
                </c:pt>
                <c:pt idx="156">
                  <c:v>13.9</c:v>
                </c:pt>
                <c:pt idx="157">
                  <c:v>12.5</c:v>
                </c:pt>
                <c:pt idx="158">
                  <c:v>12.7</c:v>
                </c:pt>
                <c:pt idx="159">
                  <c:v>13</c:v>
                </c:pt>
                <c:pt idx="160">
                  <c:v>12.8</c:v>
                </c:pt>
                <c:pt idx="161">
                  <c:v>13.1</c:v>
                </c:pt>
                <c:pt idx="162">
                  <c:v>13.7</c:v>
                </c:pt>
                <c:pt idx="163">
                  <c:v>14.3</c:v>
                </c:pt>
                <c:pt idx="164">
                  <c:v>14.7</c:v>
                </c:pt>
                <c:pt idx="165">
                  <c:v>14.4</c:v>
                </c:pt>
                <c:pt idx="166">
                  <c:v>13</c:v>
                </c:pt>
                <c:pt idx="167">
                  <c:v>12.4</c:v>
                </c:pt>
                <c:pt idx="168">
                  <c:v>11</c:v>
                </c:pt>
                <c:pt idx="169">
                  <c:v>10</c:v>
                </c:pt>
                <c:pt idx="170">
                  <c:v>10.199999999999999</c:v>
                </c:pt>
                <c:pt idx="171">
                  <c:v>10</c:v>
                </c:pt>
                <c:pt idx="172">
                  <c:v>10.199999999999999</c:v>
                </c:pt>
                <c:pt idx="173">
                  <c:v>9.84</c:v>
                </c:pt>
                <c:pt idx="174">
                  <c:v>9.76</c:v>
                </c:pt>
                <c:pt idx="175">
                  <c:v>9.58</c:v>
                </c:pt>
                <c:pt idx="176">
                  <c:v>9.5</c:v>
                </c:pt>
                <c:pt idx="177">
                  <c:v>9.5</c:v>
                </c:pt>
                <c:pt idx="178">
                  <c:v>10</c:v>
                </c:pt>
                <c:pt idx="179">
                  <c:v>9.49</c:v>
                </c:pt>
                <c:pt idx="180">
                  <c:v>8.83</c:v>
                </c:pt>
                <c:pt idx="181">
                  <c:v>8.69</c:v>
                </c:pt>
                <c:pt idx="182">
                  <c:v>8.58</c:v>
                </c:pt>
                <c:pt idx="183">
                  <c:v>8.4499999999999993</c:v>
                </c:pt>
                <c:pt idx="184">
                  <c:v>8.4600000000000009</c:v>
                </c:pt>
                <c:pt idx="185">
                  <c:v>8.36</c:v>
                </c:pt>
                <c:pt idx="186">
                  <c:v>8.4600000000000009</c:v>
                </c:pt>
                <c:pt idx="187">
                  <c:v>8.93</c:v>
                </c:pt>
                <c:pt idx="188">
                  <c:v>9.61</c:v>
                </c:pt>
                <c:pt idx="189">
                  <c:v>10</c:v>
                </c:pt>
                <c:pt idx="190">
                  <c:v>10.1</c:v>
                </c:pt>
                <c:pt idx="191">
                  <c:v>9.77</c:v>
                </c:pt>
                <c:pt idx="192">
                  <c:v>9.33</c:v>
                </c:pt>
                <c:pt idx="193">
                  <c:v>9.2200000000000006</c:v>
                </c:pt>
                <c:pt idx="194">
                  <c:v>9.36</c:v>
                </c:pt>
                <c:pt idx="195">
                  <c:v>9.58</c:v>
                </c:pt>
                <c:pt idx="196">
                  <c:v>9.58</c:v>
                </c:pt>
                <c:pt idx="197">
                  <c:v>9.7100000000000009</c:v>
                </c:pt>
                <c:pt idx="198">
                  <c:v>9.58</c:v>
                </c:pt>
                <c:pt idx="199">
                  <c:v>9.2899999999999991</c:v>
                </c:pt>
                <c:pt idx="200">
                  <c:v>9.14</c:v>
                </c:pt>
                <c:pt idx="201">
                  <c:v>8.98</c:v>
                </c:pt>
                <c:pt idx="202">
                  <c:v>9.32</c:v>
                </c:pt>
                <c:pt idx="203">
                  <c:v>9.0500000000000007</c:v>
                </c:pt>
                <c:pt idx="204">
                  <c:v>9.18</c:v>
                </c:pt>
                <c:pt idx="205">
                  <c:v>9.15</c:v>
                </c:pt>
                <c:pt idx="206">
                  <c:v>9.2100000000000009</c:v>
                </c:pt>
                <c:pt idx="207">
                  <c:v>9.1999999999999993</c:v>
                </c:pt>
                <c:pt idx="208">
                  <c:v>9.15</c:v>
                </c:pt>
                <c:pt idx="209">
                  <c:v>9.36</c:v>
                </c:pt>
                <c:pt idx="210">
                  <c:v>9.64</c:v>
                </c:pt>
                <c:pt idx="211">
                  <c:v>9.75</c:v>
                </c:pt>
                <c:pt idx="212">
                  <c:v>9.58</c:v>
                </c:pt>
                <c:pt idx="213">
                  <c:v>9.52</c:v>
                </c:pt>
                <c:pt idx="214">
                  <c:v>9.15</c:v>
                </c:pt>
                <c:pt idx="215">
                  <c:v>8.3800000000000008</c:v>
                </c:pt>
                <c:pt idx="216">
                  <c:v>8.44</c:v>
                </c:pt>
                <c:pt idx="217">
                  <c:v>8.7200000000000006</c:v>
                </c:pt>
                <c:pt idx="218">
                  <c:v>8.49</c:v>
                </c:pt>
                <c:pt idx="219">
                  <c:v>8.42</c:v>
                </c:pt>
                <c:pt idx="220">
                  <c:v>8.6</c:v>
                </c:pt>
                <c:pt idx="221">
                  <c:v>8.3800000000000008</c:v>
                </c:pt>
                <c:pt idx="222">
                  <c:v>8.4600000000000009</c:v>
                </c:pt>
                <c:pt idx="223">
                  <c:v>8.25</c:v>
                </c:pt>
                <c:pt idx="224">
                  <c:v>7.89</c:v>
                </c:pt>
                <c:pt idx="225">
                  <c:v>8.2799999999999994</c:v>
                </c:pt>
                <c:pt idx="226">
                  <c:v>8.3800000000000008</c:v>
                </c:pt>
                <c:pt idx="227">
                  <c:v>8.2799999999999994</c:v>
                </c:pt>
                <c:pt idx="228">
                  <c:v>8.14</c:v>
                </c:pt>
                <c:pt idx="229">
                  <c:v>8.5</c:v>
                </c:pt>
                <c:pt idx="230">
                  <c:v>8.5</c:v>
                </c:pt>
                <c:pt idx="231">
                  <c:v>8.69</c:v>
                </c:pt>
                <c:pt idx="232">
                  <c:v>8.73</c:v>
                </c:pt>
                <c:pt idx="233">
                  <c:v>8.56</c:v>
                </c:pt>
                <c:pt idx="234">
                  <c:v>8.43</c:v>
                </c:pt>
                <c:pt idx="235">
                  <c:v>8.35</c:v>
                </c:pt>
                <c:pt idx="236">
                  <c:v>8.2799999999999994</c:v>
                </c:pt>
                <c:pt idx="237">
                  <c:v>8.2799999999999994</c:v>
                </c:pt>
                <c:pt idx="238">
                  <c:v>8.48</c:v>
                </c:pt>
                <c:pt idx="239">
                  <c:v>8.64</c:v>
                </c:pt>
                <c:pt idx="240">
                  <c:v>9.24</c:v>
                </c:pt>
                <c:pt idx="241">
                  <c:v>9.59</c:v>
                </c:pt>
                <c:pt idx="242">
                  <c:v>10.3</c:v>
                </c:pt>
                <c:pt idx="243">
                  <c:v>10.9</c:v>
                </c:pt>
                <c:pt idx="244">
                  <c:v>11.3</c:v>
                </c:pt>
                <c:pt idx="245">
                  <c:v>12.7</c:v>
                </c:pt>
                <c:pt idx="246">
                  <c:v>13.3</c:v>
                </c:pt>
                <c:pt idx="247">
                  <c:v>13.8</c:v>
                </c:pt>
                <c:pt idx="248">
                  <c:v>14.8</c:v>
                </c:pt>
                <c:pt idx="249">
                  <c:v>14.7</c:v>
                </c:pt>
                <c:pt idx="250">
                  <c:v>14.4</c:v>
                </c:pt>
                <c:pt idx="251">
                  <c:v>13.7</c:v>
                </c:pt>
                <c:pt idx="252">
                  <c:v>12.3</c:v>
                </c:pt>
                <c:pt idx="253">
                  <c:v>11.9</c:v>
                </c:pt>
                <c:pt idx="254">
                  <c:v>12.2</c:v>
                </c:pt>
                <c:pt idx="255">
                  <c:v>12.5</c:v>
                </c:pt>
                <c:pt idx="256">
                  <c:v>12.9</c:v>
                </c:pt>
                <c:pt idx="257">
                  <c:v>14.5</c:v>
                </c:pt>
                <c:pt idx="258">
                  <c:v>15</c:v>
                </c:pt>
                <c:pt idx="259">
                  <c:v>15.4</c:v>
                </c:pt>
                <c:pt idx="260">
                  <c:v>15.9</c:v>
                </c:pt>
                <c:pt idx="261">
                  <c:v>16.2</c:v>
                </c:pt>
                <c:pt idx="262">
                  <c:v>15.5</c:v>
                </c:pt>
                <c:pt idx="263">
                  <c:v>15.3</c:v>
                </c:pt>
                <c:pt idx="264">
                  <c:v>14.2</c:v>
                </c:pt>
                <c:pt idx="265">
                  <c:v>13.4</c:v>
                </c:pt>
                <c:pt idx="266">
                  <c:v>14.2</c:v>
                </c:pt>
                <c:pt idx="267">
                  <c:v>14.5</c:v>
                </c:pt>
                <c:pt idx="268">
                  <c:v>14.6</c:v>
                </c:pt>
                <c:pt idx="269">
                  <c:v>15</c:v>
                </c:pt>
                <c:pt idx="270">
                  <c:v>14.9</c:v>
                </c:pt>
              </c:numCache>
            </c:numRef>
          </c:val>
          <c:smooth val="0"/>
          <c:extLst>
            <c:ext xmlns:c16="http://schemas.microsoft.com/office/drawing/2014/chart" uri="{C3380CC4-5D6E-409C-BE32-E72D297353CC}">
              <c16:uniqueId val="{00000000-9C86-4937-A5E1-BDF57AEB99CC}"/>
            </c:ext>
          </c:extLst>
        </c:ser>
        <c:ser>
          <c:idx val="0"/>
          <c:order val="1"/>
          <c:tx>
            <c:v>Costs</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Profitability'!$M$6:$M$281</c:f>
              <c:numCache>
                <c:formatCode>_("$"* #,##0.00_);_("$"* \(#,##0.00\);_("$"* "-"??_);_(@_)</c:formatCode>
                <c:ptCount val="276"/>
                <c:pt idx="0">
                  <c:v>6.9151724137931039</c:v>
                </c:pt>
                <c:pt idx="1">
                  <c:v>6.9151724137931039</c:v>
                </c:pt>
                <c:pt idx="2">
                  <c:v>6.9151724137931039</c:v>
                </c:pt>
                <c:pt idx="3">
                  <c:v>6.9151724137931039</c:v>
                </c:pt>
                <c:pt idx="4">
                  <c:v>6.9151724137931039</c:v>
                </c:pt>
                <c:pt idx="5">
                  <c:v>6.9151724137931039</c:v>
                </c:pt>
                <c:pt idx="6">
                  <c:v>6.9151724137931039</c:v>
                </c:pt>
                <c:pt idx="7">
                  <c:v>6.9151724137931039</c:v>
                </c:pt>
                <c:pt idx="8">
                  <c:v>6.9151724137931039</c:v>
                </c:pt>
                <c:pt idx="9">
                  <c:v>6.9151724137931039</c:v>
                </c:pt>
                <c:pt idx="10">
                  <c:v>6.9151724137931039</c:v>
                </c:pt>
                <c:pt idx="11">
                  <c:v>6.9151724137931039</c:v>
                </c:pt>
                <c:pt idx="12">
                  <c:v>6.9069318181818176</c:v>
                </c:pt>
                <c:pt idx="13">
                  <c:v>6.9069318181818176</c:v>
                </c:pt>
                <c:pt idx="14">
                  <c:v>6.9069318181818176</c:v>
                </c:pt>
                <c:pt idx="15">
                  <c:v>6.9069318181818176</c:v>
                </c:pt>
                <c:pt idx="16">
                  <c:v>6.9069318181818176</c:v>
                </c:pt>
                <c:pt idx="17">
                  <c:v>6.9069318181818176</c:v>
                </c:pt>
                <c:pt idx="18">
                  <c:v>6.9069318181818176</c:v>
                </c:pt>
                <c:pt idx="19">
                  <c:v>6.9069318181818176</c:v>
                </c:pt>
                <c:pt idx="20">
                  <c:v>6.9069318181818176</c:v>
                </c:pt>
                <c:pt idx="21">
                  <c:v>6.9069318181818176</c:v>
                </c:pt>
                <c:pt idx="22">
                  <c:v>6.9069318181818176</c:v>
                </c:pt>
                <c:pt idx="23">
                  <c:v>6.9069318181818176</c:v>
                </c:pt>
                <c:pt idx="24">
                  <c:v>6.2705208333333333</c:v>
                </c:pt>
                <c:pt idx="25">
                  <c:v>6.2705208333333333</c:v>
                </c:pt>
                <c:pt idx="26">
                  <c:v>6.2705208333333333</c:v>
                </c:pt>
                <c:pt idx="27">
                  <c:v>6.2705208333333333</c:v>
                </c:pt>
                <c:pt idx="28">
                  <c:v>6.2705208333333333</c:v>
                </c:pt>
                <c:pt idx="29">
                  <c:v>6.2705208333333333</c:v>
                </c:pt>
                <c:pt idx="30">
                  <c:v>6.2705208333333333</c:v>
                </c:pt>
                <c:pt idx="31">
                  <c:v>6.2705208333333333</c:v>
                </c:pt>
                <c:pt idx="32">
                  <c:v>6.2705208333333333</c:v>
                </c:pt>
                <c:pt idx="33">
                  <c:v>6.2705208333333333</c:v>
                </c:pt>
                <c:pt idx="34">
                  <c:v>6.2705208333333333</c:v>
                </c:pt>
                <c:pt idx="35">
                  <c:v>6.2705208333333333</c:v>
                </c:pt>
                <c:pt idx="36">
                  <c:v>9.5549230769230782</c:v>
                </c:pt>
                <c:pt idx="37">
                  <c:v>9.5549230769230782</c:v>
                </c:pt>
                <c:pt idx="38">
                  <c:v>9.5549230769230782</c:v>
                </c:pt>
                <c:pt idx="39">
                  <c:v>9.5549230769230782</c:v>
                </c:pt>
                <c:pt idx="40">
                  <c:v>9.5549230769230782</c:v>
                </c:pt>
                <c:pt idx="41">
                  <c:v>9.5549230769230782</c:v>
                </c:pt>
                <c:pt idx="42">
                  <c:v>9.5549230769230782</c:v>
                </c:pt>
                <c:pt idx="43">
                  <c:v>9.5549230769230782</c:v>
                </c:pt>
                <c:pt idx="44">
                  <c:v>9.5549230769230782</c:v>
                </c:pt>
                <c:pt idx="45">
                  <c:v>9.5549230769230782</c:v>
                </c:pt>
                <c:pt idx="46">
                  <c:v>9.5549230769230782</c:v>
                </c:pt>
                <c:pt idx="47">
                  <c:v>9.5549230769230782</c:v>
                </c:pt>
                <c:pt idx="48">
                  <c:v>6.5726530612244893</c:v>
                </c:pt>
                <c:pt idx="49">
                  <c:v>6.5726530612244893</c:v>
                </c:pt>
                <c:pt idx="50">
                  <c:v>6.5726530612244893</c:v>
                </c:pt>
                <c:pt idx="51">
                  <c:v>6.5726530612244893</c:v>
                </c:pt>
                <c:pt idx="52">
                  <c:v>6.5726530612244893</c:v>
                </c:pt>
                <c:pt idx="53">
                  <c:v>6.5726530612244893</c:v>
                </c:pt>
                <c:pt idx="54">
                  <c:v>6.5726530612244893</c:v>
                </c:pt>
                <c:pt idx="55">
                  <c:v>6.5726530612244893</c:v>
                </c:pt>
                <c:pt idx="56">
                  <c:v>6.5726530612244893</c:v>
                </c:pt>
                <c:pt idx="57">
                  <c:v>6.5726530612244893</c:v>
                </c:pt>
                <c:pt idx="58">
                  <c:v>6.5726530612244893</c:v>
                </c:pt>
                <c:pt idx="59">
                  <c:v>6.5726530612244893</c:v>
                </c:pt>
                <c:pt idx="60">
                  <c:v>6.5717142857142861</c:v>
                </c:pt>
                <c:pt idx="61">
                  <c:v>6.5717142857142861</c:v>
                </c:pt>
                <c:pt idx="62">
                  <c:v>6.5717142857142861</c:v>
                </c:pt>
                <c:pt idx="63">
                  <c:v>6.5717142857142861</c:v>
                </c:pt>
                <c:pt idx="64">
                  <c:v>6.5717142857142861</c:v>
                </c:pt>
                <c:pt idx="65">
                  <c:v>6.5717142857142861</c:v>
                </c:pt>
                <c:pt idx="66">
                  <c:v>6.5717142857142861</c:v>
                </c:pt>
                <c:pt idx="67">
                  <c:v>6.5717142857142861</c:v>
                </c:pt>
                <c:pt idx="68">
                  <c:v>6.5717142857142861</c:v>
                </c:pt>
                <c:pt idx="69">
                  <c:v>6.5717142857142861</c:v>
                </c:pt>
                <c:pt idx="70">
                  <c:v>6.5717142857142861</c:v>
                </c:pt>
                <c:pt idx="71">
                  <c:v>6.5717142857142861</c:v>
                </c:pt>
                <c:pt idx="72">
                  <c:v>7.2653465346534656</c:v>
                </c:pt>
                <c:pt idx="73">
                  <c:v>7.2653465346534656</c:v>
                </c:pt>
                <c:pt idx="74">
                  <c:v>7.2653465346534656</c:v>
                </c:pt>
                <c:pt idx="75">
                  <c:v>7.2653465346534656</c:v>
                </c:pt>
                <c:pt idx="76">
                  <c:v>7.2653465346534656</c:v>
                </c:pt>
                <c:pt idx="77">
                  <c:v>7.2653465346534656</c:v>
                </c:pt>
                <c:pt idx="78">
                  <c:v>7.2653465346534656</c:v>
                </c:pt>
                <c:pt idx="79">
                  <c:v>7.2653465346534656</c:v>
                </c:pt>
                <c:pt idx="80">
                  <c:v>7.2653465346534656</c:v>
                </c:pt>
                <c:pt idx="81">
                  <c:v>7.2653465346534656</c:v>
                </c:pt>
                <c:pt idx="82">
                  <c:v>7.2653465346534656</c:v>
                </c:pt>
                <c:pt idx="83">
                  <c:v>7.2653465346534656</c:v>
                </c:pt>
                <c:pt idx="84">
                  <c:v>7.3876923076923084</c:v>
                </c:pt>
                <c:pt idx="85">
                  <c:v>7.3876923076923084</c:v>
                </c:pt>
                <c:pt idx="86">
                  <c:v>7.3876923076923084</c:v>
                </c:pt>
                <c:pt idx="87">
                  <c:v>7.3876923076923084</c:v>
                </c:pt>
                <c:pt idx="88">
                  <c:v>7.3876923076923084</c:v>
                </c:pt>
                <c:pt idx="89">
                  <c:v>7.3876923076923084</c:v>
                </c:pt>
                <c:pt idx="90">
                  <c:v>7.3876923076923084</c:v>
                </c:pt>
                <c:pt idx="91">
                  <c:v>7.3876923076923084</c:v>
                </c:pt>
                <c:pt idx="92">
                  <c:v>7.3876923076923084</c:v>
                </c:pt>
                <c:pt idx="93">
                  <c:v>7.3876923076923084</c:v>
                </c:pt>
                <c:pt idx="94">
                  <c:v>7.3876923076923084</c:v>
                </c:pt>
                <c:pt idx="95">
                  <c:v>7.3876923076923084</c:v>
                </c:pt>
                <c:pt idx="96">
                  <c:v>9.3892473118279582</c:v>
                </c:pt>
                <c:pt idx="97">
                  <c:v>9.3892473118279582</c:v>
                </c:pt>
                <c:pt idx="98">
                  <c:v>9.3892473118279582</c:v>
                </c:pt>
                <c:pt idx="99">
                  <c:v>9.3892473118279582</c:v>
                </c:pt>
                <c:pt idx="100">
                  <c:v>9.3892473118279582</c:v>
                </c:pt>
                <c:pt idx="101">
                  <c:v>9.3892473118279582</c:v>
                </c:pt>
                <c:pt idx="102">
                  <c:v>9.3892473118279582</c:v>
                </c:pt>
                <c:pt idx="103">
                  <c:v>9.3892473118279582</c:v>
                </c:pt>
                <c:pt idx="104">
                  <c:v>9.3892473118279582</c:v>
                </c:pt>
                <c:pt idx="105">
                  <c:v>9.3892473118279582</c:v>
                </c:pt>
                <c:pt idx="106">
                  <c:v>9.3892473118279582</c:v>
                </c:pt>
                <c:pt idx="107">
                  <c:v>9.3892473118279582</c:v>
                </c:pt>
                <c:pt idx="108">
                  <c:v>10.302107843137255</c:v>
                </c:pt>
                <c:pt idx="109">
                  <c:v>10.302107843137255</c:v>
                </c:pt>
                <c:pt idx="110">
                  <c:v>10.302107843137255</c:v>
                </c:pt>
                <c:pt idx="111">
                  <c:v>10.302107843137255</c:v>
                </c:pt>
                <c:pt idx="112">
                  <c:v>10.302107843137255</c:v>
                </c:pt>
                <c:pt idx="113">
                  <c:v>10.302107843137255</c:v>
                </c:pt>
                <c:pt idx="114">
                  <c:v>10.302107843137255</c:v>
                </c:pt>
                <c:pt idx="115">
                  <c:v>10.302107843137255</c:v>
                </c:pt>
                <c:pt idx="116">
                  <c:v>10.302107843137255</c:v>
                </c:pt>
                <c:pt idx="117">
                  <c:v>10.302107843137255</c:v>
                </c:pt>
                <c:pt idx="118">
                  <c:v>10.302107843137255</c:v>
                </c:pt>
                <c:pt idx="119">
                  <c:v>10.302107843137255</c:v>
                </c:pt>
                <c:pt idx="120">
                  <c:v>9.513529411764706</c:v>
                </c:pt>
                <c:pt idx="121">
                  <c:v>9.513529411764706</c:v>
                </c:pt>
                <c:pt idx="122">
                  <c:v>9.513529411764706</c:v>
                </c:pt>
                <c:pt idx="123">
                  <c:v>9.513529411764706</c:v>
                </c:pt>
                <c:pt idx="124">
                  <c:v>9.513529411764706</c:v>
                </c:pt>
                <c:pt idx="125">
                  <c:v>9.513529411764706</c:v>
                </c:pt>
                <c:pt idx="126">
                  <c:v>9.513529411764706</c:v>
                </c:pt>
                <c:pt idx="127">
                  <c:v>9.513529411764706</c:v>
                </c:pt>
                <c:pt idx="128">
                  <c:v>9.513529411764706</c:v>
                </c:pt>
                <c:pt idx="129">
                  <c:v>9.513529411764706</c:v>
                </c:pt>
                <c:pt idx="130">
                  <c:v>9.513529411764706</c:v>
                </c:pt>
                <c:pt idx="131">
                  <c:v>9.513529411764706</c:v>
                </c:pt>
                <c:pt idx="132">
                  <c:v>10.594368932038835</c:v>
                </c:pt>
                <c:pt idx="133">
                  <c:v>10.594368932038835</c:v>
                </c:pt>
                <c:pt idx="134">
                  <c:v>10.594368932038835</c:v>
                </c:pt>
                <c:pt idx="135">
                  <c:v>10.594368932038835</c:v>
                </c:pt>
                <c:pt idx="136">
                  <c:v>10.594368932038835</c:v>
                </c:pt>
                <c:pt idx="137">
                  <c:v>10.594368932038835</c:v>
                </c:pt>
                <c:pt idx="138">
                  <c:v>10.594368932038835</c:v>
                </c:pt>
                <c:pt idx="139">
                  <c:v>10.594368932038835</c:v>
                </c:pt>
                <c:pt idx="140">
                  <c:v>10.594368932038835</c:v>
                </c:pt>
                <c:pt idx="141">
                  <c:v>10.594368932038835</c:v>
                </c:pt>
                <c:pt idx="142">
                  <c:v>10.594368932038835</c:v>
                </c:pt>
                <c:pt idx="143">
                  <c:v>10.594368932038835</c:v>
                </c:pt>
                <c:pt idx="144">
                  <c:v>13.6715</c:v>
                </c:pt>
                <c:pt idx="145">
                  <c:v>13.6715</c:v>
                </c:pt>
                <c:pt idx="146">
                  <c:v>13.6715</c:v>
                </c:pt>
                <c:pt idx="147">
                  <c:v>13.6715</c:v>
                </c:pt>
                <c:pt idx="148">
                  <c:v>13.6715</c:v>
                </c:pt>
                <c:pt idx="149">
                  <c:v>13.6715</c:v>
                </c:pt>
                <c:pt idx="150">
                  <c:v>13.6715</c:v>
                </c:pt>
                <c:pt idx="151">
                  <c:v>13.6715</c:v>
                </c:pt>
                <c:pt idx="152">
                  <c:v>13.6715</c:v>
                </c:pt>
                <c:pt idx="153">
                  <c:v>13.6715</c:v>
                </c:pt>
                <c:pt idx="154">
                  <c:v>13.6715</c:v>
                </c:pt>
                <c:pt idx="155">
                  <c:v>13.6715</c:v>
                </c:pt>
                <c:pt idx="156">
                  <c:v>13.68820879120879</c:v>
                </c:pt>
                <c:pt idx="157">
                  <c:v>13.68820879120879</c:v>
                </c:pt>
                <c:pt idx="158">
                  <c:v>13.68820879120879</c:v>
                </c:pt>
                <c:pt idx="159">
                  <c:v>13.68820879120879</c:v>
                </c:pt>
                <c:pt idx="160">
                  <c:v>13.68820879120879</c:v>
                </c:pt>
                <c:pt idx="161">
                  <c:v>13.68820879120879</c:v>
                </c:pt>
                <c:pt idx="162">
                  <c:v>13.68820879120879</c:v>
                </c:pt>
                <c:pt idx="163">
                  <c:v>13.68820879120879</c:v>
                </c:pt>
                <c:pt idx="164">
                  <c:v>13.68820879120879</c:v>
                </c:pt>
                <c:pt idx="165">
                  <c:v>13.68820879120879</c:v>
                </c:pt>
                <c:pt idx="166">
                  <c:v>13.68820879120879</c:v>
                </c:pt>
                <c:pt idx="167">
                  <c:v>13.68820879120879</c:v>
                </c:pt>
                <c:pt idx="168">
                  <c:v>11.780637254901961</c:v>
                </c:pt>
                <c:pt idx="169">
                  <c:v>11.780637254901961</c:v>
                </c:pt>
                <c:pt idx="170">
                  <c:v>11.780637254901961</c:v>
                </c:pt>
                <c:pt idx="171">
                  <c:v>11.780637254901961</c:v>
                </c:pt>
                <c:pt idx="172">
                  <c:v>11.780637254901961</c:v>
                </c:pt>
                <c:pt idx="173">
                  <c:v>11.780637254901961</c:v>
                </c:pt>
                <c:pt idx="174">
                  <c:v>11.780637254901961</c:v>
                </c:pt>
                <c:pt idx="175">
                  <c:v>11.780637254901961</c:v>
                </c:pt>
                <c:pt idx="176">
                  <c:v>11.780637254901961</c:v>
                </c:pt>
                <c:pt idx="177">
                  <c:v>11.780637254901961</c:v>
                </c:pt>
                <c:pt idx="178">
                  <c:v>11.780637254901961</c:v>
                </c:pt>
                <c:pt idx="179">
                  <c:v>11.780637254901961</c:v>
                </c:pt>
                <c:pt idx="180">
                  <c:v>10.769203539823009</c:v>
                </c:pt>
                <c:pt idx="181">
                  <c:v>10.769203539823009</c:v>
                </c:pt>
                <c:pt idx="182">
                  <c:v>10.769203539823009</c:v>
                </c:pt>
                <c:pt idx="183">
                  <c:v>10.769203539823009</c:v>
                </c:pt>
                <c:pt idx="184">
                  <c:v>10.769203539823009</c:v>
                </c:pt>
                <c:pt idx="185">
                  <c:v>10.769203539823009</c:v>
                </c:pt>
                <c:pt idx="186">
                  <c:v>10.769203539823009</c:v>
                </c:pt>
                <c:pt idx="187">
                  <c:v>10.769203539823009</c:v>
                </c:pt>
                <c:pt idx="188">
                  <c:v>10.769203539823009</c:v>
                </c:pt>
                <c:pt idx="189">
                  <c:v>10.769203539823009</c:v>
                </c:pt>
                <c:pt idx="190">
                  <c:v>10.769203539823009</c:v>
                </c:pt>
                <c:pt idx="191">
                  <c:v>10.769203539823009</c:v>
                </c:pt>
                <c:pt idx="192">
                  <c:v>9.6024666666666683</c:v>
                </c:pt>
                <c:pt idx="193">
                  <c:v>9.6024666666666683</c:v>
                </c:pt>
                <c:pt idx="194">
                  <c:v>9.6024666666666683</c:v>
                </c:pt>
                <c:pt idx="195">
                  <c:v>9.6024666666666683</c:v>
                </c:pt>
                <c:pt idx="196">
                  <c:v>9.6024666666666683</c:v>
                </c:pt>
                <c:pt idx="197">
                  <c:v>9.6024666666666683</c:v>
                </c:pt>
                <c:pt idx="198">
                  <c:v>9.6024666666666683</c:v>
                </c:pt>
                <c:pt idx="199">
                  <c:v>9.6024666666666683</c:v>
                </c:pt>
                <c:pt idx="200">
                  <c:v>9.6024666666666683</c:v>
                </c:pt>
                <c:pt idx="201">
                  <c:v>9.6024666666666683</c:v>
                </c:pt>
                <c:pt idx="202">
                  <c:v>9.6024666666666683</c:v>
                </c:pt>
                <c:pt idx="203">
                  <c:v>9.6024666666666683</c:v>
                </c:pt>
                <c:pt idx="204">
                  <c:v>9.7153508771929822</c:v>
                </c:pt>
                <c:pt idx="205">
                  <c:v>9.7153508771929822</c:v>
                </c:pt>
                <c:pt idx="206">
                  <c:v>9.7153508771929822</c:v>
                </c:pt>
                <c:pt idx="207">
                  <c:v>9.7153508771929822</c:v>
                </c:pt>
                <c:pt idx="208">
                  <c:v>9.7153508771929822</c:v>
                </c:pt>
                <c:pt idx="209">
                  <c:v>9.7153508771929822</c:v>
                </c:pt>
                <c:pt idx="210">
                  <c:v>9.7153508771929822</c:v>
                </c:pt>
                <c:pt idx="211">
                  <c:v>9.7153508771929822</c:v>
                </c:pt>
                <c:pt idx="212">
                  <c:v>9.7153508771929822</c:v>
                </c:pt>
                <c:pt idx="213">
                  <c:v>9.7153508771929822</c:v>
                </c:pt>
                <c:pt idx="214">
                  <c:v>9.7153508771929822</c:v>
                </c:pt>
                <c:pt idx="215">
                  <c:v>9.7153508771929822</c:v>
                </c:pt>
                <c:pt idx="216">
                  <c:v>10.118428571428572</c:v>
                </c:pt>
                <c:pt idx="217">
                  <c:v>10.118428571428572</c:v>
                </c:pt>
                <c:pt idx="218">
                  <c:v>10.118428571428572</c:v>
                </c:pt>
                <c:pt idx="219">
                  <c:v>10.118428571428572</c:v>
                </c:pt>
                <c:pt idx="220">
                  <c:v>10.118428571428572</c:v>
                </c:pt>
                <c:pt idx="221">
                  <c:v>10.118428571428572</c:v>
                </c:pt>
                <c:pt idx="222">
                  <c:v>10.118428571428572</c:v>
                </c:pt>
                <c:pt idx="223">
                  <c:v>10.118428571428572</c:v>
                </c:pt>
                <c:pt idx="224">
                  <c:v>10.118428571428572</c:v>
                </c:pt>
                <c:pt idx="225">
                  <c:v>10.118428571428572</c:v>
                </c:pt>
                <c:pt idx="226">
                  <c:v>10.118428571428572</c:v>
                </c:pt>
                <c:pt idx="227">
                  <c:v>10.118428571428572</c:v>
                </c:pt>
                <c:pt idx="228">
                  <c:v>10.777454545454546</c:v>
                </c:pt>
                <c:pt idx="229">
                  <c:v>10.777454545454546</c:v>
                </c:pt>
                <c:pt idx="230">
                  <c:v>10.777454545454546</c:v>
                </c:pt>
                <c:pt idx="231">
                  <c:v>10.777454545454546</c:v>
                </c:pt>
                <c:pt idx="232">
                  <c:v>10.777454545454546</c:v>
                </c:pt>
                <c:pt idx="233">
                  <c:v>10.777454545454546</c:v>
                </c:pt>
                <c:pt idx="234">
                  <c:v>10.777454545454546</c:v>
                </c:pt>
                <c:pt idx="235">
                  <c:v>10.777454545454546</c:v>
                </c:pt>
                <c:pt idx="236">
                  <c:v>10.777454545454546</c:v>
                </c:pt>
                <c:pt idx="237">
                  <c:v>10.777454545454546</c:v>
                </c:pt>
                <c:pt idx="238">
                  <c:v>10.777454545454546</c:v>
                </c:pt>
                <c:pt idx="239">
                  <c:v>10.777454545454546</c:v>
                </c:pt>
                <c:pt idx="240">
                  <c:v>10.742333333333333</c:v>
                </c:pt>
                <c:pt idx="241">
                  <c:v>10.742333333333333</c:v>
                </c:pt>
                <c:pt idx="242">
                  <c:v>10.742333333333333</c:v>
                </c:pt>
                <c:pt idx="243">
                  <c:v>10.742333333333333</c:v>
                </c:pt>
                <c:pt idx="244">
                  <c:v>10.742333333333333</c:v>
                </c:pt>
                <c:pt idx="245">
                  <c:v>10.742333333333333</c:v>
                </c:pt>
                <c:pt idx="246">
                  <c:v>10.742333333333333</c:v>
                </c:pt>
                <c:pt idx="247">
                  <c:v>10.742333333333333</c:v>
                </c:pt>
                <c:pt idx="248">
                  <c:v>10.742333333333333</c:v>
                </c:pt>
                <c:pt idx="249">
                  <c:v>10.742333333333333</c:v>
                </c:pt>
                <c:pt idx="250">
                  <c:v>10.742333333333333</c:v>
                </c:pt>
                <c:pt idx="251">
                  <c:v>10.742333333333333</c:v>
                </c:pt>
                <c:pt idx="252">
                  <c:v>9.6853968253968254</c:v>
                </c:pt>
                <c:pt idx="253">
                  <c:v>9.6853968253968254</c:v>
                </c:pt>
                <c:pt idx="254">
                  <c:v>9.6853968253968254</c:v>
                </c:pt>
                <c:pt idx="255">
                  <c:v>9.6853968253968254</c:v>
                </c:pt>
                <c:pt idx="256">
                  <c:v>9.6853968253968254</c:v>
                </c:pt>
                <c:pt idx="257">
                  <c:v>9.6853968253968254</c:v>
                </c:pt>
                <c:pt idx="258">
                  <c:v>9.6853968253968254</c:v>
                </c:pt>
                <c:pt idx="259">
                  <c:v>9.6853968253968254</c:v>
                </c:pt>
                <c:pt idx="260">
                  <c:v>9.6853968253968254</c:v>
                </c:pt>
                <c:pt idx="261">
                  <c:v>9.6853968253968254</c:v>
                </c:pt>
                <c:pt idx="262">
                  <c:v>9.6853968253968254</c:v>
                </c:pt>
                <c:pt idx="263">
                  <c:v>9.6853968253968254</c:v>
                </c:pt>
                <c:pt idx="264">
                  <c:v>12.373675213675215</c:v>
                </c:pt>
                <c:pt idx="265">
                  <c:v>12.373675213675215</c:v>
                </c:pt>
                <c:pt idx="266">
                  <c:v>12.373675213675215</c:v>
                </c:pt>
                <c:pt idx="267">
                  <c:v>12.373675213675215</c:v>
                </c:pt>
                <c:pt idx="268">
                  <c:v>12.373675213675215</c:v>
                </c:pt>
                <c:pt idx="269">
                  <c:v>12.373675213675215</c:v>
                </c:pt>
                <c:pt idx="270">
                  <c:v>12.373675213675215</c:v>
                </c:pt>
                <c:pt idx="271">
                  <c:v>12.373675213675215</c:v>
                </c:pt>
                <c:pt idx="272">
                  <c:v>12.373675213675215</c:v>
                </c:pt>
                <c:pt idx="273">
                  <c:v>12.373675213675215</c:v>
                </c:pt>
                <c:pt idx="274">
                  <c:v>12.373675213675215</c:v>
                </c:pt>
                <c:pt idx="275">
                  <c:v>12.373675213675215</c:v>
                </c:pt>
              </c:numCache>
            </c:numRef>
          </c:val>
          <c:smooth val="0"/>
          <c:extLst>
            <c:ext xmlns:c16="http://schemas.microsoft.com/office/drawing/2014/chart" uri="{C3380CC4-5D6E-409C-BE32-E72D297353CC}">
              <c16:uniqueId val="{00000001-9C86-4937-A5E1-BDF57AEB99CC}"/>
            </c:ext>
          </c:extLst>
        </c:ser>
        <c:ser>
          <c:idx val="1"/>
          <c:order val="2"/>
          <c:tx>
            <c:v>Net Returns</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Profitability'!$N$6:$N$281</c:f>
              <c:numCache>
                <c:formatCode>_("$"* #,##0.00_);_("$"* \(#,##0.00\);_("$"* "-"??_);_(@_)</c:formatCode>
                <c:ptCount val="276"/>
                <c:pt idx="0">
                  <c:v>-1.8104597701149432</c:v>
                </c:pt>
                <c:pt idx="1">
                  <c:v>-1.9304597701149424</c:v>
                </c:pt>
                <c:pt idx="2">
                  <c:v>-1.7404597701149429</c:v>
                </c:pt>
                <c:pt idx="3">
                  <c:v>-1.5904597701149426</c:v>
                </c:pt>
                <c:pt idx="4">
                  <c:v>-1.8104597701149432</c:v>
                </c:pt>
                <c:pt idx="5">
                  <c:v>-1.9404597701149422</c:v>
                </c:pt>
                <c:pt idx="6">
                  <c:v>-2.0504597701149434</c:v>
                </c:pt>
                <c:pt idx="7">
                  <c:v>-2.150459770114943</c:v>
                </c:pt>
                <c:pt idx="8">
                  <c:v>-2.0804597701149428</c:v>
                </c:pt>
                <c:pt idx="9">
                  <c:v>-1.9204597701149426</c:v>
                </c:pt>
                <c:pt idx="10">
                  <c:v>-1.570459770114943</c:v>
                </c:pt>
                <c:pt idx="11">
                  <c:v>-1.4704597701149433</c:v>
                </c:pt>
                <c:pt idx="12">
                  <c:v>-1.7387499999999996</c:v>
                </c:pt>
                <c:pt idx="13">
                  <c:v>-2.2887499999999994</c:v>
                </c:pt>
                <c:pt idx="14">
                  <c:v>-2.1987499999999995</c:v>
                </c:pt>
                <c:pt idx="15">
                  <c:v>-2.1987499999999995</c:v>
                </c:pt>
                <c:pt idx="16">
                  <c:v>-2.2287499999999989</c:v>
                </c:pt>
                <c:pt idx="17">
                  <c:v>-2.1887499999999989</c:v>
                </c:pt>
                <c:pt idx="18">
                  <c:v>-2.0487499999999992</c:v>
                </c:pt>
                <c:pt idx="19">
                  <c:v>-1.9787499999999989</c:v>
                </c:pt>
                <c:pt idx="20">
                  <c:v>-1.7687499999999989</c:v>
                </c:pt>
                <c:pt idx="21">
                  <c:v>-1.4987499999999994</c:v>
                </c:pt>
                <c:pt idx="22">
                  <c:v>-1.0787499999999994</c:v>
                </c:pt>
                <c:pt idx="23">
                  <c:v>-0.93874999999999886</c:v>
                </c:pt>
                <c:pt idx="24">
                  <c:v>-0.37968750000000018</c:v>
                </c:pt>
                <c:pt idx="25">
                  <c:v>-0.54968750000000011</c:v>
                </c:pt>
                <c:pt idx="26">
                  <c:v>-0.34968749999999993</c:v>
                </c:pt>
                <c:pt idx="27">
                  <c:v>-0.32968750000000036</c:v>
                </c:pt>
                <c:pt idx="28">
                  <c:v>-0.30968749999999989</c:v>
                </c:pt>
                <c:pt idx="29">
                  <c:v>-0.24968750000000028</c:v>
                </c:pt>
                <c:pt idx="30">
                  <c:v>-0.20968750000000025</c:v>
                </c:pt>
                <c:pt idx="31">
                  <c:v>1.0312499999999503E-2</c:v>
                </c:pt>
                <c:pt idx="32">
                  <c:v>0.27031249999999929</c:v>
                </c:pt>
                <c:pt idx="33">
                  <c:v>0.36031250000000004</c:v>
                </c:pt>
                <c:pt idx="34">
                  <c:v>5.0312499999999538E-2</c:v>
                </c:pt>
                <c:pt idx="35">
                  <c:v>-0.12968750000000018</c:v>
                </c:pt>
                <c:pt idx="36">
                  <c:v>-2.7256923076923094</c:v>
                </c:pt>
                <c:pt idx="37">
                  <c:v>-2.205692307692309</c:v>
                </c:pt>
                <c:pt idx="38">
                  <c:v>-1.6456923076923093</c:v>
                </c:pt>
                <c:pt idx="39">
                  <c:v>-1.4456923076923083</c:v>
                </c:pt>
                <c:pt idx="40">
                  <c:v>-1.1656923076923089</c:v>
                </c:pt>
                <c:pt idx="41">
                  <c:v>-0.39569230769230757</c:v>
                </c:pt>
                <c:pt idx="42">
                  <c:v>0.65430769230769137</c:v>
                </c:pt>
                <c:pt idx="43">
                  <c:v>0.8843076923076918</c:v>
                </c:pt>
                <c:pt idx="44">
                  <c:v>0.93430769230769251</c:v>
                </c:pt>
                <c:pt idx="45">
                  <c:v>0.55430769230769172</c:v>
                </c:pt>
                <c:pt idx="46">
                  <c:v>-0.20569230769230806</c:v>
                </c:pt>
                <c:pt idx="47">
                  <c:v>-1.9856923076923092</c:v>
                </c:pt>
                <c:pt idx="48">
                  <c:v>-0.10244897959183596</c:v>
                </c:pt>
                <c:pt idx="49">
                  <c:v>-0.44244897959183582</c:v>
                </c:pt>
                <c:pt idx="50">
                  <c:v>-0.70244897959183561</c:v>
                </c:pt>
                <c:pt idx="51">
                  <c:v>-0.74244897959183564</c:v>
                </c:pt>
                <c:pt idx="52">
                  <c:v>-0.69244897959183582</c:v>
                </c:pt>
                <c:pt idx="53">
                  <c:v>-0.73244897959183586</c:v>
                </c:pt>
                <c:pt idx="54">
                  <c:v>-0.21244897959183628</c:v>
                </c:pt>
                <c:pt idx="55">
                  <c:v>-0.11244897959183575</c:v>
                </c:pt>
                <c:pt idx="56">
                  <c:v>5.7551020408164177E-2</c:v>
                </c:pt>
                <c:pt idx="57">
                  <c:v>0.43755102040816407</c:v>
                </c:pt>
                <c:pt idx="58">
                  <c:v>0.51755102040816414</c:v>
                </c:pt>
                <c:pt idx="59">
                  <c:v>7.551020408164355E-3</c:v>
                </c:pt>
                <c:pt idx="60">
                  <c:v>0.371142857142857</c:v>
                </c:pt>
                <c:pt idx="61">
                  <c:v>0.27114285714285735</c:v>
                </c:pt>
                <c:pt idx="62">
                  <c:v>0.16114285714285614</c:v>
                </c:pt>
                <c:pt idx="63">
                  <c:v>0.24114285714285622</c:v>
                </c:pt>
                <c:pt idx="64">
                  <c:v>0.29114285714285693</c:v>
                </c:pt>
                <c:pt idx="65">
                  <c:v>0.10114285714285742</c:v>
                </c:pt>
                <c:pt idx="66">
                  <c:v>5.1142857142856712E-2</c:v>
                </c:pt>
                <c:pt idx="67">
                  <c:v>4.1142857142856926E-2</c:v>
                </c:pt>
                <c:pt idx="68">
                  <c:v>0.17114285714285593</c:v>
                </c:pt>
                <c:pt idx="69">
                  <c:v>0.11114285714285721</c:v>
                </c:pt>
                <c:pt idx="70">
                  <c:v>9.114285714285586E-2</c:v>
                </c:pt>
                <c:pt idx="71">
                  <c:v>-0.58885714285714386</c:v>
                </c:pt>
                <c:pt idx="72">
                  <c:v>-1.6602970297029707</c:v>
                </c:pt>
                <c:pt idx="73">
                  <c:v>-1.2902970297029697</c:v>
                </c:pt>
                <c:pt idx="74">
                  <c:v>-0.70029702970296981</c:v>
                </c:pt>
                <c:pt idx="75">
                  <c:v>-0.50029702970297052</c:v>
                </c:pt>
                <c:pt idx="76">
                  <c:v>-0.56029702970297102</c:v>
                </c:pt>
                <c:pt idx="77">
                  <c:v>3.9702970297028628E-2</c:v>
                </c:pt>
                <c:pt idx="78">
                  <c:v>0.1197029702970287</c:v>
                </c:pt>
                <c:pt idx="79">
                  <c:v>7.9702970297029552E-2</c:v>
                </c:pt>
                <c:pt idx="80">
                  <c:v>0.32970297029702955</c:v>
                </c:pt>
                <c:pt idx="81">
                  <c:v>0.77970297029702884</c:v>
                </c:pt>
                <c:pt idx="82">
                  <c:v>0.70970297029703033</c:v>
                </c:pt>
                <c:pt idx="83">
                  <c:v>0.88970297029703005</c:v>
                </c:pt>
                <c:pt idx="84">
                  <c:v>1.3130769230769221</c:v>
                </c:pt>
                <c:pt idx="85">
                  <c:v>1.4530769230769209</c:v>
                </c:pt>
                <c:pt idx="86">
                  <c:v>2.9630769230769207</c:v>
                </c:pt>
                <c:pt idx="87">
                  <c:v>3.3930769230769222</c:v>
                </c:pt>
                <c:pt idx="88">
                  <c:v>3.0930769230769215</c:v>
                </c:pt>
                <c:pt idx="89">
                  <c:v>4.8930769230769222</c:v>
                </c:pt>
                <c:pt idx="90">
                  <c:v>4.1930769230769211</c:v>
                </c:pt>
                <c:pt idx="91">
                  <c:v>4.6930769230769211</c:v>
                </c:pt>
                <c:pt idx="92">
                  <c:v>5.0930769230769215</c:v>
                </c:pt>
                <c:pt idx="93">
                  <c:v>6.1930769230769211</c:v>
                </c:pt>
                <c:pt idx="94">
                  <c:v>6.0930769230769215</c:v>
                </c:pt>
                <c:pt idx="95">
                  <c:v>5.6930769230769211</c:v>
                </c:pt>
                <c:pt idx="96">
                  <c:v>2.2483870967741915</c:v>
                </c:pt>
                <c:pt idx="97">
                  <c:v>1.5483870967741922</c:v>
                </c:pt>
                <c:pt idx="98">
                  <c:v>1.058387096774192</c:v>
                </c:pt>
                <c:pt idx="99">
                  <c:v>0.68838709677419097</c:v>
                </c:pt>
                <c:pt idx="100">
                  <c:v>1.2483870967741915</c:v>
                </c:pt>
                <c:pt idx="101">
                  <c:v>0.61838709677419246</c:v>
                </c:pt>
                <c:pt idx="102">
                  <c:v>0.19838709677419253</c:v>
                </c:pt>
                <c:pt idx="103">
                  <c:v>0.86838709677419246</c:v>
                </c:pt>
                <c:pt idx="104">
                  <c:v>1.7483870967741915</c:v>
                </c:pt>
                <c:pt idx="105">
                  <c:v>2.4483870967741925</c:v>
                </c:pt>
                <c:pt idx="106">
                  <c:v>2.0483870967741922</c:v>
                </c:pt>
                <c:pt idx="107">
                  <c:v>2.1483870967741918</c:v>
                </c:pt>
                <c:pt idx="108">
                  <c:v>7.808823529411768E-2</c:v>
                </c:pt>
                <c:pt idx="109">
                  <c:v>-0.46191176470588324</c:v>
                </c:pt>
                <c:pt idx="110">
                  <c:v>-0.28191176470588353</c:v>
                </c:pt>
                <c:pt idx="111">
                  <c:v>-1.9117647058823906E-3</c:v>
                </c:pt>
                <c:pt idx="112">
                  <c:v>-0.15191176470588275</c:v>
                </c:pt>
                <c:pt idx="113">
                  <c:v>-0.51191176470588218</c:v>
                </c:pt>
                <c:pt idx="114">
                  <c:v>-0.54191176470588331</c:v>
                </c:pt>
                <c:pt idx="115">
                  <c:v>-0.48191176470588282</c:v>
                </c:pt>
                <c:pt idx="116">
                  <c:v>-0.46191176470588324</c:v>
                </c:pt>
                <c:pt idx="117">
                  <c:v>-0.42191176470588232</c:v>
                </c:pt>
                <c:pt idx="118">
                  <c:v>-0.12191176470588339</c:v>
                </c:pt>
                <c:pt idx="119">
                  <c:v>0.18808823529411711</c:v>
                </c:pt>
                <c:pt idx="120">
                  <c:v>0.84666666666666579</c:v>
                </c:pt>
                <c:pt idx="121">
                  <c:v>0.956666666666667</c:v>
                </c:pt>
                <c:pt idx="122">
                  <c:v>1.8766666666666669</c:v>
                </c:pt>
                <c:pt idx="123">
                  <c:v>2.5766666666666662</c:v>
                </c:pt>
                <c:pt idx="124">
                  <c:v>2.7766666666666673</c:v>
                </c:pt>
                <c:pt idx="125">
                  <c:v>3.5766666666666662</c:v>
                </c:pt>
                <c:pt idx="126">
                  <c:v>3.3766666666666669</c:v>
                </c:pt>
                <c:pt idx="127">
                  <c:v>3.8766666666666669</c:v>
                </c:pt>
                <c:pt idx="128">
                  <c:v>4.1766666666666659</c:v>
                </c:pt>
                <c:pt idx="129">
                  <c:v>4.1766666666666659</c:v>
                </c:pt>
                <c:pt idx="130">
                  <c:v>3.9766666666666666</c:v>
                </c:pt>
                <c:pt idx="131">
                  <c:v>4.4766666666666666</c:v>
                </c:pt>
                <c:pt idx="132">
                  <c:v>2.491067961165049</c:v>
                </c:pt>
                <c:pt idx="133">
                  <c:v>1.6910679611650501</c:v>
                </c:pt>
                <c:pt idx="134">
                  <c:v>1.491067961165049</c:v>
                </c:pt>
                <c:pt idx="135">
                  <c:v>1.1910679611650501</c:v>
                </c:pt>
                <c:pt idx="136">
                  <c:v>1.6910679611650501</c:v>
                </c:pt>
                <c:pt idx="137">
                  <c:v>1.991067961165049</c:v>
                </c:pt>
                <c:pt idx="138">
                  <c:v>2.6910679611650501</c:v>
                </c:pt>
                <c:pt idx="139">
                  <c:v>3.491067961165049</c:v>
                </c:pt>
                <c:pt idx="140">
                  <c:v>3.6910679611650501</c:v>
                </c:pt>
                <c:pt idx="141">
                  <c:v>3.5910679611650487</c:v>
                </c:pt>
                <c:pt idx="142">
                  <c:v>4.8910679611650494</c:v>
                </c:pt>
                <c:pt idx="143">
                  <c:v>6.6910679611650483</c:v>
                </c:pt>
                <c:pt idx="144">
                  <c:v>1.2840555555555557</c:v>
                </c:pt>
                <c:pt idx="145">
                  <c:v>0.98405555555555502</c:v>
                </c:pt>
                <c:pt idx="146">
                  <c:v>1.1840555555555561</c:v>
                </c:pt>
                <c:pt idx="147">
                  <c:v>1.1840555555555561</c:v>
                </c:pt>
                <c:pt idx="148">
                  <c:v>0.98405555555555502</c:v>
                </c:pt>
                <c:pt idx="149">
                  <c:v>1.484055555555555</c:v>
                </c:pt>
                <c:pt idx="150">
                  <c:v>1.484055555555555</c:v>
                </c:pt>
                <c:pt idx="151">
                  <c:v>1.2840555555555557</c:v>
                </c:pt>
                <c:pt idx="152">
                  <c:v>1.7840555555555557</c:v>
                </c:pt>
                <c:pt idx="153">
                  <c:v>2.0840555555555547</c:v>
                </c:pt>
                <c:pt idx="154">
                  <c:v>2.2840555555555557</c:v>
                </c:pt>
                <c:pt idx="155">
                  <c:v>1.0840555555555547</c:v>
                </c:pt>
                <c:pt idx="156">
                  <c:v>0.43157142857142894</c:v>
                </c:pt>
                <c:pt idx="157">
                  <c:v>-0.96842857142857142</c:v>
                </c:pt>
                <c:pt idx="158">
                  <c:v>-0.76842857142857213</c:v>
                </c:pt>
                <c:pt idx="159">
                  <c:v>-0.46842857142857142</c:v>
                </c:pt>
                <c:pt idx="160">
                  <c:v>-0.66842857142857071</c:v>
                </c:pt>
                <c:pt idx="161">
                  <c:v>-0.36842857142857177</c:v>
                </c:pt>
                <c:pt idx="162">
                  <c:v>0.23157142857142787</c:v>
                </c:pt>
                <c:pt idx="163">
                  <c:v>0.83157142857142929</c:v>
                </c:pt>
                <c:pt idx="164">
                  <c:v>1.2315714285714279</c:v>
                </c:pt>
                <c:pt idx="165">
                  <c:v>0.93157142857142894</c:v>
                </c:pt>
                <c:pt idx="166">
                  <c:v>-0.46842857142857142</c:v>
                </c:pt>
                <c:pt idx="167">
                  <c:v>-1.0684285714285711</c:v>
                </c:pt>
                <c:pt idx="168">
                  <c:v>-0.58455882352941302</c:v>
                </c:pt>
                <c:pt idx="169">
                  <c:v>-1.584558823529413</c:v>
                </c:pt>
                <c:pt idx="170">
                  <c:v>-1.3845588235294137</c:v>
                </c:pt>
                <c:pt idx="171">
                  <c:v>-1.584558823529413</c:v>
                </c:pt>
                <c:pt idx="172">
                  <c:v>-1.3845588235294137</c:v>
                </c:pt>
                <c:pt idx="173">
                  <c:v>-1.7445588235294132</c:v>
                </c:pt>
                <c:pt idx="174">
                  <c:v>-1.8245588235294132</c:v>
                </c:pt>
                <c:pt idx="175">
                  <c:v>-2.0045588235294129</c:v>
                </c:pt>
                <c:pt idx="176">
                  <c:v>-2.084558823529413</c:v>
                </c:pt>
                <c:pt idx="177">
                  <c:v>-2.084558823529413</c:v>
                </c:pt>
                <c:pt idx="178">
                  <c:v>-1.584558823529413</c:v>
                </c:pt>
                <c:pt idx="179">
                  <c:v>-2.0945588235294128</c:v>
                </c:pt>
                <c:pt idx="180">
                  <c:v>-1.6737168141592917</c:v>
                </c:pt>
                <c:pt idx="181">
                  <c:v>-1.8137168141592923</c:v>
                </c:pt>
                <c:pt idx="182">
                  <c:v>-1.9237168141592917</c:v>
                </c:pt>
                <c:pt idx="183">
                  <c:v>-2.0537168141592925</c:v>
                </c:pt>
                <c:pt idx="184">
                  <c:v>-2.043716814159291</c:v>
                </c:pt>
                <c:pt idx="185">
                  <c:v>-2.1437168141592924</c:v>
                </c:pt>
                <c:pt idx="186">
                  <c:v>-2.043716814159291</c:v>
                </c:pt>
                <c:pt idx="187">
                  <c:v>-1.5737168141592921</c:v>
                </c:pt>
                <c:pt idx="188">
                  <c:v>-0.89371681415929238</c:v>
                </c:pt>
                <c:pt idx="189">
                  <c:v>-0.50371681415929181</c:v>
                </c:pt>
                <c:pt idx="190">
                  <c:v>-0.40371681415929217</c:v>
                </c:pt>
                <c:pt idx="191">
                  <c:v>-0.73371681415929224</c:v>
                </c:pt>
                <c:pt idx="192">
                  <c:v>-0.25580000000000069</c:v>
                </c:pt>
                <c:pt idx="193">
                  <c:v>-0.36580000000000013</c:v>
                </c:pt>
                <c:pt idx="194">
                  <c:v>-0.22580000000000133</c:v>
                </c:pt>
                <c:pt idx="195">
                  <c:v>-5.8000000000006935E-3</c:v>
                </c:pt>
                <c:pt idx="196">
                  <c:v>-5.8000000000006935E-3</c:v>
                </c:pt>
                <c:pt idx="197">
                  <c:v>0.12420000000000009</c:v>
                </c:pt>
                <c:pt idx="198">
                  <c:v>-5.8000000000006935E-3</c:v>
                </c:pt>
                <c:pt idx="199">
                  <c:v>-0.29580000000000162</c:v>
                </c:pt>
                <c:pt idx="200">
                  <c:v>-0.4458000000000002</c:v>
                </c:pt>
                <c:pt idx="201">
                  <c:v>-0.60580000000000034</c:v>
                </c:pt>
                <c:pt idx="202">
                  <c:v>-0.26580000000000048</c:v>
                </c:pt>
                <c:pt idx="203">
                  <c:v>-0.53580000000000005</c:v>
                </c:pt>
                <c:pt idx="204">
                  <c:v>-0.50026315789473763</c:v>
                </c:pt>
                <c:pt idx="205">
                  <c:v>-0.53026315789473699</c:v>
                </c:pt>
                <c:pt idx="206">
                  <c:v>-0.47026315789473649</c:v>
                </c:pt>
                <c:pt idx="207">
                  <c:v>-0.48026315789473806</c:v>
                </c:pt>
                <c:pt idx="208">
                  <c:v>-0.53026315789473699</c:v>
                </c:pt>
                <c:pt idx="209">
                  <c:v>-0.32026315789473792</c:v>
                </c:pt>
                <c:pt idx="210">
                  <c:v>-4.0263157894736779E-2</c:v>
                </c:pt>
                <c:pt idx="211">
                  <c:v>6.9736842105262653E-2</c:v>
                </c:pt>
                <c:pt idx="212">
                  <c:v>-0.10026315789473728</c:v>
                </c:pt>
                <c:pt idx="213">
                  <c:v>-0.16026315789473777</c:v>
                </c:pt>
                <c:pt idx="214">
                  <c:v>-0.53026315789473699</c:v>
                </c:pt>
                <c:pt idx="215">
                  <c:v>-1.3002631578947366</c:v>
                </c:pt>
                <c:pt idx="216">
                  <c:v>7.2857142857127855E-3</c:v>
                </c:pt>
                <c:pt idx="217">
                  <c:v>0.28728571428571392</c:v>
                </c:pt>
                <c:pt idx="218">
                  <c:v>5.7285714285713496E-2</c:v>
                </c:pt>
                <c:pt idx="219">
                  <c:v>-1.2714285714286788E-2</c:v>
                </c:pt>
                <c:pt idx="220">
                  <c:v>0.16728571428571293</c:v>
                </c:pt>
                <c:pt idx="221">
                  <c:v>-5.2714285714285936E-2</c:v>
                </c:pt>
                <c:pt idx="222">
                  <c:v>2.7285714285714135E-2</c:v>
                </c:pt>
                <c:pt idx="223">
                  <c:v>-0.18271428571428672</c:v>
                </c:pt>
                <c:pt idx="224">
                  <c:v>-0.54271428571428615</c:v>
                </c:pt>
                <c:pt idx="225">
                  <c:v>-0.15271428571428736</c:v>
                </c:pt>
                <c:pt idx="226">
                  <c:v>-5.2714285714285936E-2</c:v>
                </c:pt>
                <c:pt idx="227">
                  <c:v>-0.15271428571428736</c:v>
                </c:pt>
                <c:pt idx="228">
                  <c:v>-1.5519999999999996</c:v>
                </c:pt>
                <c:pt idx="229">
                  <c:v>-1.1920000000000002</c:v>
                </c:pt>
                <c:pt idx="230">
                  <c:v>-1.1920000000000002</c:v>
                </c:pt>
                <c:pt idx="231">
                  <c:v>-1.0020000000000007</c:v>
                </c:pt>
                <c:pt idx="232">
                  <c:v>-0.96199999999999974</c:v>
                </c:pt>
                <c:pt idx="233">
                  <c:v>-1.1319999999999997</c:v>
                </c:pt>
                <c:pt idx="234">
                  <c:v>-1.2620000000000005</c:v>
                </c:pt>
                <c:pt idx="235">
                  <c:v>-1.3420000000000005</c:v>
                </c:pt>
                <c:pt idx="236">
                  <c:v>-1.4120000000000008</c:v>
                </c:pt>
                <c:pt idx="237">
                  <c:v>-1.4120000000000008</c:v>
                </c:pt>
                <c:pt idx="238">
                  <c:v>-1.2119999999999997</c:v>
                </c:pt>
                <c:pt idx="239">
                  <c:v>-1.0519999999999996</c:v>
                </c:pt>
                <c:pt idx="240">
                  <c:v>-0.94976851851851762</c:v>
                </c:pt>
                <c:pt idx="241">
                  <c:v>-0.59976851851851798</c:v>
                </c:pt>
                <c:pt idx="242">
                  <c:v>0.11023148148148287</c:v>
                </c:pt>
                <c:pt idx="243">
                  <c:v>0.71023148148148252</c:v>
                </c:pt>
                <c:pt idx="244">
                  <c:v>1.1102314814814829</c:v>
                </c:pt>
                <c:pt idx="245">
                  <c:v>2.5102314814814815</c:v>
                </c:pt>
                <c:pt idx="246">
                  <c:v>3.1102314814814829</c:v>
                </c:pt>
                <c:pt idx="247">
                  <c:v>3.6102314814814829</c:v>
                </c:pt>
                <c:pt idx="248">
                  <c:v>4.6102314814814829</c:v>
                </c:pt>
                <c:pt idx="249">
                  <c:v>4.5102314814814815</c:v>
                </c:pt>
                <c:pt idx="250">
                  <c:v>4.2102314814814825</c:v>
                </c:pt>
                <c:pt idx="251">
                  <c:v>3.5102314814814815</c:v>
                </c:pt>
                <c:pt idx="252">
                  <c:v>2.6165079365079364</c:v>
                </c:pt>
                <c:pt idx="253">
                  <c:v>2.2165079365079361</c:v>
                </c:pt>
                <c:pt idx="254">
                  <c:v>2.516507936507935</c:v>
                </c:pt>
                <c:pt idx="255">
                  <c:v>2.8165079365079357</c:v>
                </c:pt>
                <c:pt idx="256">
                  <c:v>3.2165079365079361</c:v>
                </c:pt>
                <c:pt idx="257">
                  <c:v>4.8165079365079357</c:v>
                </c:pt>
                <c:pt idx="258">
                  <c:v>5.3165079365079357</c:v>
                </c:pt>
                <c:pt idx="259">
                  <c:v>5.7165079365079361</c:v>
                </c:pt>
                <c:pt idx="260">
                  <c:v>6.2165079365079361</c:v>
                </c:pt>
                <c:pt idx="261">
                  <c:v>6.516507936507935</c:v>
                </c:pt>
                <c:pt idx="262">
                  <c:v>5.8165079365079357</c:v>
                </c:pt>
                <c:pt idx="263">
                  <c:v>5.6165079365079364</c:v>
                </c:pt>
                <c:pt idx="264">
                  <c:v>1.8263247863247845</c:v>
                </c:pt>
                <c:pt idx="265">
                  <c:v>1.0263247863247855</c:v>
                </c:pt>
                <c:pt idx="266">
                  <c:v>1.8263247863247845</c:v>
                </c:pt>
                <c:pt idx="267">
                  <c:v>2.1263247863247852</c:v>
                </c:pt>
                <c:pt idx="268">
                  <c:v>2.2263247863247848</c:v>
                </c:pt>
                <c:pt idx="269">
                  <c:v>2.6263247863247852</c:v>
                </c:pt>
                <c:pt idx="270">
                  <c:v>2.5263247863247855</c:v>
                </c:pt>
              </c:numCache>
            </c:numRef>
          </c:val>
          <c:smooth val="0"/>
          <c:extLst>
            <c:ext xmlns:c16="http://schemas.microsoft.com/office/drawing/2014/chart" uri="{C3380CC4-5D6E-409C-BE32-E72D297353CC}">
              <c16:uniqueId val="{00000002-9C86-4937-A5E1-BDF57AEB99CC}"/>
            </c:ext>
          </c:extLst>
        </c:ser>
        <c:dLbls>
          <c:showLegendKey val="0"/>
          <c:showVal val="0"/>
          <c:showCatName val="0"/>
          <c:showSerName val="0"/>
          <c:showPercent val="0"/>
          <c:showBubbleSize val="0"/>
        </c:dLbls>
        <c:smooth val="0"/>
        <c:axId val="415916144"/>
        <c:axId val="415315864"/>
      </c:lineChart>
      <c:catAx>
        <c:axId val="415916144"/>
        <c:scaling>
          <c:orientation val="minMax"/>
        </c:scaling>
        <c:delete val="0"/>
        <c:axPos val="b"/>
        <c:numFmt formatCode="General" sourceLinked="1"/>
        <c:majorTickMark val="out"/>
        <c:minorTickMark val="none"/>
        <c:tickLblPos val="nextTo"/>
        <c:spPr>
          <a:ln w="15875"/>
        </c:spPr>
        <c:txPr>
          <a:bodyPr rot="-5400000" vert="horz"/>
          <a:lstStyle/>
          <a:p>
            <a:pPr>
              <a:defRPr sz="1300" b="0" i="0" u="none" strike="noStrike" baseline="0">
                <a:solidFill>
                  <a:sysClr val="windowText" lastClr="000000"/>
                </a:solidFill>
                <a:latin typeface="Calibri"/>
                <a:ea typeface="Calibri"/>
                <a:cs typeface="Calibri"/>
              </a:defRPr>
            </a:pPr>
            <a:endParaRPr lang="en-US"/>
          </a:p>
        </c:txPr>
        <c:crossAx val="415315864"/>
        <c:crosses val="autoZero"/>
        <c:auto val="1"/>
        <c:lblAlgn val="ctr"/>
        <c:lblOffset val="100"/>
        <c:tickLblSkip val="12"/>
        <c:tickMarkSkip val="2"/>
        <c:noMultiLvlLbl val="0"/>
      </c:catAx>
      <c:valAx>
        <c:axId val="415315864"/>
        <c:scaling>
          <c:orientation val="minMax"/>
          <c:min val="-2"/>
        </c:scaling>
        <c:delete val="0"/>
        <c:axPos val="l"/>
        <c:majorGridlines/>
        <c:title>
          <c:tx>
            <c:rich>
              <a:bodyPr/>
              <a:lstStyle/>
              <a:p>
                <a:pPr>
                  <a:defRPr sz="1400" b="0" i="0" u="none" strike="noStrike" baseline="0">
                    <a:solidFill>
                      <a:sysClr val="windowText" lastClr="000000"/>
                    </a:solidFill>
                    <a:latin typeface="Calibri"/>
                    <a:ea typeface="Calibri"/>
                    <a:cs typeface="Calibri"/>
                  </a:defRPr>
                </a:pPr>
                <a:r>
                  <a:rPr lang="en-US" b="0">
                    <a:solidFill>
                      <a:sysClr val="windowText" lastClr="000000"/>
                    </a:solidFill>
                  </a:rPr>
                  <a:t>$ per bushel</a:t>
                </a:r>
              </a:p>
            </c:rich>
          </c:tx>
          <c:layout>
            <c:manualLayout>
              <c:xMode val="edge"/>
              <c:yMode val="edge"/>
              <c:x val="1.7725933112256401E-2"/>
              <c:y val="0.37369423137558999"/>
            </c:manualLayout>
          </c:layout>
          <c:overlay val="0"/>
        </c:title>
        <c:numFmt formatCode="_(&quot;$&quot;* #,##0.00_);_(&quot;$&quot;* \(#,##0.00\);_(&quot;$&quot;* &quot;-&quot;??_);_(@_)" sourceLinked="1"/>
        <c:majorTickMark val="out"/>
        <c:minorTickMark val="none"/>
        <c:tickLblPos val="nextTo"/>
        <c:txPr>
          <a:bodyPr rot="0" vert="horz"/>
          <a:lstStyle/>
          <a:p>
            <a:pPr>
              <a:defRPr sz="1400" b="0" i="0" u="none" strike="noStrike" baseline="0">
                <a:solidFill>
                  <a:sysClr val="windowText" lastClr="000000"/>
                </a:solidFill>
                <a:latin typeface="Calibri"/>
                <a:ea typeface="Calibri"/>
                <a:cs typeface="Calibri"/>
              </a:defRPr>
            </a:pPr>
            <a:endParaRPr lang="en-US"/>
          </a:p>
        </c:txPr>
        <c:crossAx val="415916144"/>
        <c:crosses val="autoZero"/>
        <c:crossBetween val="between"/>
      </c:valAx>
    </c:plotArea>
    <c:legend>
      <c:legendPos val="r"/>
      <c:layout>
        <c:manualLayout>
          <c:xMode val="edge"/>
          <c:yMode val="edge"/>
          <c:x val="0.18374593969844399"/>
          <c:y val="0.94519005897297603"/>
          <c:w val="0.73825617954859302"/>
          <c:h val="4.1412966501393401E-2"/>
        </c:manualLayout>
      </c:layout>
      <c:overlay val="0"/>
      <c:txPr>
        <a:bodyPr/>
        <a:lstStyle/>
        <a:p>
          <a:pPr>
            <a:defRPr sz="1600" b="0" i="0" u="none" strike="noStrike" baseline="0">
              <a:solidFill>
                <a:sysClr val="windowText" lastClr="000000"/>
              </a:solidFill>
              <a:latin typeface="Calibri"/>
              <a:ea typeface="Calibri"/>
              <a:cs typeface="Calibri"/>
            </a:defRPr>
          </a:pPr>
          <a:endParaRPr lang="en-US"/>
        </a:p>
      </c:txPr>
    </c:legend>
    <c:plotVisOnly val="1"/>
    <c:dispBlanksAs val="gap"/>
    <c:showDLblsOverMax val="0"/>
  </c:chart>
  <c:spPr>
    <a:ln>
      <a:noFill/>
    </a:ln>
  </c:spPr>
  <c:txPr>
    <a:bodyPr/>
    <a:lstStyle/>
    <a:p>
      <a:pPr>
        <a:defRPr sz="1400" b="0" i="0" u="none" strike="noStrike" baseline="0">
          <a:solidFill>
            <a:srgbClr val="000000"/>
          </a:solidFill>
          <a:latin typeface="Calibri"/>
          <a:ea typeface="Calibri"/>
          <a:cs typeface="Calibri"/>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ysClr val="windowText" lastClr="000000"/>
                </a:solidFill>
                <a:latin typeface="Calibri"/>
                <a:ea typeface="Calibri"/>
                <a:cs typeface="Calibri"/>
              </a:defRPr>
            </a:pPr>
            <a:r>
              <a:rPr lang="en-US" sz="1800">
                <a:solidFill>
                  <a:sysClr val="windowText" lastClr="000000"/>
                </a:solidFill>
              </a:rPr>
              <a:t>Landowner Farmer Returns per Acre</a:t>
            </a:r>
          </a:p>
          <a:p>
            <a:pPr>
              <a:defRPr sz="1800" b="1" i="0" u="none" strike="noStrike" baseline="0">
                <a:solidFill>
                  <a:sysClr val="windowText" lastClr="000000"/>
                </a:solidFill>
                <a:latin typeface="Calibri"/>
                <a:ea typeface="Calibri"/>
                <a:cs typeface="Calibri"/>
              </a:defRPr>
            </a:pPr>
            <a:r>
              <a:rPr lang="en-US" sz="1600">
                <a:solidFill>
                  <a:sysClr val="windowText" lastClr="000000"/>
                </a:solidFill>
              </a:rPr>
              <a:t> </a:t>
            </a:r>
            <a:r>
              <a:rPr lang="en-US" sz="1600" b="0" i="0" baseline="0">
                <a:solidFill>
                  <a:sysClr val="windowText" lastClr="000000"/>
                </a:solidFill>
                <a:effectLst/>
              </a:rPr>
              <a:t>(per marketing year month)</a:t>
            </a:r>
            <a:endParaRPr lang="en-US" sz="1600">
              <a:solidFill>
                <a:sysClr val="windowText" lastClr="000000"/>
              </a:solidFill>
            </a:endParaRPr>
          </a:p>
        </c:rich>
      </c:tx>
      <c:layout>
        <c:manualLayout>
          <c:xMode val="edge"/>
          <c:yMode val="edge"/>
          <c:x val="0.29251513951817498"/>
          <c:y val="3.1525888809353399E-3"/>
        </c:manualLayout>
      </c:layout>
      <c:overlay val="1"/>
    </c:title>
    <c:autoTitleDeleted val="0"/>
    <c:plotArea>
      <c:layout>
        <c:manualLayout>
          <c:layoutTarget val="inner"/>
          <c:xMode val="edge"/>
          <c:yMode val="edge"/>
          <c:x val="0.123333620802173"/>
          <c:y val="0.13708499012473699"/>
          <c:w val="0.869801602220581"/>
          <c:h val="0.60799367144975103"/>
        </c:manualLayout>
      </c:layout>
      <c:lineChart>
        <c:grouping val="standard"/>
        <c:varyColors val="0"/>
        <c:ser>
          <c:idx val="2"/>
          <c:order val="0"/>
          <c:tx>
            <c:v>Income</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Profitability'!$R$6:$R$281</c:f>
              <c:numCache>
                <c:formatCode>_("$"* #,##0_);_("$"* \(#,##0\);_("$"* "-"_);_(@_)</c:formatCode>
                <c:ptCount val="276"/>
                <c:pt idx="0">
                  <c:v>222.05500000000001</c:v>
                </c:pt>
                <c:pt idx="1">
                  <c:v>216.83500000000001</c:v>
                </c:pt>
                <c:pt idx="2">
                  <c:v>225.1</c:v>
                </c:pt>
                <c:pt idx="3">
                  <c:v>231.625</c:v>
                </c:pt>
                <c:pt idx="4">
                  <c:v>222.05500000000001</c:v>
                </c:pt>
                <c:pt idx="5">
                  <c:v>216.4</c:v>
                </c:pt>
                <c:pt idx="6">
                  <c:v>211.61500000000001</c:v>
                </c:pt>
                <c:pt idx="7">
                  <c:v>207.26500000000001</c:v>
                </c:pt>
                <c:pt idx="8">
                  <c:v>210.31</c:v>
                </c:pt>
                <c:pt idx="9">
                  <c:v>217.27</c:v>
                </c:pt>
                <c:pt idx="10">
                  <c:v>232.49499999999998</c:v>
                </c:pt>
                <c:pt idx="11">
                  <c:v>236.845</c:v>
                </c:pt>
                <c:pt idx="12">
                  <c:v>227.39999999999998</c:v>
                </c:pt>
                <c:pt idx="13">
                  <c:v>203.2</c:v>
                </c:pt>
                <c:pt idx="14">
                  <c:v>207.16</c:v>
                </c:pt>
                <c:pt idx="15">
                  <c:v>207.16</c:v>
                </c:pt>
                <c:pt idx="16">
                  <c:v>205.84</c:v>
                </c:pt>
                <c:pt idx="17">
                  <c:v>207.60000000000002</c:v>
                </c:pt>
                <c:pt idx="18">
                  <c:v>213.76</c:v>
                </c:pt>
                <c:pt idx="19">
                  <c:v>216.84</c:v>
                </c:pt>
                <c:pt idx="20">
                  <c:v>226.08</c:v>
                </c:pt>
                <c:pt idx="21">
                  <c:v>237.95999999999998</c:v>
                </c:pt>
                <c:pt idx="22">
                  <c:v>256.44</c:v>
                </c:pt>
                <c:pt idx="23">
                  <c:v>262.60000000000002</c:v>
                </c:pt>
                <c:pt idx="24">
                  <c:v>282.76</c:v>
                </c:pt>
                <c:pt idx="25">
                  <c:v>274.60000000000002</c:v>
                </c:pt>
                <c:pt idx="26">
                  <c:v>284.20000000000005</c:v>
                </c:pt>
                <c:pt idx="27">
                  <c:v>285.15999999999997</c:v>
                </c:pt>
                <c:pt idx="28">
                  <c:v>286.12</c:v>
                </c:pt>
                <c:pt idx="29">
                  <c:v>289</c:v>
                </c:pt>
                <c:pt idx="30">
                  <c:v>290.92</c:v>
                </c:pt>
                <c:pt idx="31">
                  <c:v>301.48</c:v>
                </c:pt>
                <c:pt idx="32">
                  <c:v>313.95999999999998</c:v>
                </c:pt>
                <c:pt idx="33">
                  <c:v>318.28000000000003</c:v>
                </c:pt>
                <c:pt idx="34">
                  <c:v>303.39999999999998</c:v>
                </c:pt>
                <c:pt idx="35">
                  <c:v>294.76</c:v>
                </c:pt>
                <c:pt idx="36">
                  <c:v>221.95</c:v>
                </c:pt>
                <c:pt idx="37">
                  <c:v>238.85</c:v>
                </c:pt>
                <c:pt idx="38">
                  <c:v>257.04999999999995</c:v>
                </c:pt>
                <c:pt idx="39">
                  <c:v>263.54999999999995</c:v>
                </c:pt>
                <c:pt idx="40">
                  <c:v>272.64999999999998</c:v>
                </c:pt>
                <c:pt idx="41">
                  <c:v>297.67500000000001</c:v>
                </c:pt>
                <c:pt idx="42">
                  <c:v>331.8</c:v>
                </c:pt>
                <c:pt idx="43">
                  <c:v>339.27499999999998</c:v>
                </c:pt>
                <c:pt idx="44">
                  <c:v>340.90000000000003</c:v>
                </c:pt>
                <c:pt idx="45">
                  <c:v>328.55</c:v>
                </c:pt>
                <c:pt idx="46">
                  <c:v>303.85000000000002</c:v>
                </c:pt>
                <c:pt idx="47">
                  <c:v>246</c:v>
                </c:pt>
                <c:pt idx="48">
                  <c:v>317.04000000000002</c:v>
                </c:pt>
                <c:pt idx="49">
                  <c:v>300.38</c:v>
                </c:pt>
                <c:pt idx="50">
                  <c:v>287.64000000000004</c:v>
                </c:pt>
                <c:pt idx="51">
                  <c:v>285.68</c:v>
                </c:pt>
                <c:pt idx="52">
                  <c:v>288.13</c:v>
                </c:pt>
                <c:pt idx="53">
                  <c:v>286.17</c:v>
                </c:pt>
                <c:pt idx="54">
                  <c:v>311.64999999999998</c:v>
                </c:pt>
                <c:pt idx="55">
                  <c:v>316.55</c:v>
                </c:pt>
                <c:pt idx="56">
                  <c:v>324.88</c:v>
                </c:pt>
                <c:pt idx="57">
                  <c:v>343.5</c:v>
                </c:pt>
                <c:pt idx="58">
                  <c:v>347.42</c:v>
                </c:pt>
                <c:pt idx="59">
                  <c:v>322.43</c:v>
                </c:pt>
                <c:pt idx="60">
                  <c:v>364.5</c:v>
                </c:pt>
                <c:pt idx="61">
                  <c:v>359.25</c:v>
                </c:pt>
                <c:pt idx="62">
                  <c:v>353.47499999999997</c:v>
                </c:pt>
                <c:pt idx="63">
                  <c:v>357.67500000000001</c:v>
                </c:pt>
                <c:pt idx="64">
                  <c:v>360.3</c:v>
                </c:pt>
                <c:pt idx="65">
                  <c:v>350.32499999999999</c:v>
                </c:pt>
                <c:pt idx="66">
                  <c:v>347.70000000000005</c:v>
                </c:pt>
                <c:pt idx="67">
                  <c:v>347.17500000000001</c:v>
                </c:pt>
                <c:pt idx="68">
                  <c:v>354</c:v>
                </c:pt>
                <c:pt idx="69">
                  <c:v>350.85</c:v>
                </c:pt>
                <c:pt idx="70">
                  <c:v>349.79999999999995</c:v>
                </c:pt>
                <c:pt idx="71">
                  <c:v>314.10000000000002</c:v>
                </c:pt>
                <c:pt idx="72">
                  <c:v>283.05500000000001</c:v>
                </c:pt>
                <c:pt idx="73">
                  <c:v>301.74</c:v>
                </c:pt>
                <c:pt idx="74">
                  <c:v>331.53500000000003</c:v>
                </c:pt>
                <c:pt idx="75">
                  <c:v>341.63499999999999</c:v>
                </c:pt>
                <c:pt idx="76">
                  <c:v>338.60500000000002</c:v>
                </c:pt>
                <c:pt idx="77">
                  <c:v>368.90499999999997</c:v>
                </c:pt>
                <c:pt idx="78">
                  <c:v>372.94499999999999</c:v>
                </c:pt>
                <c:pt idx="79">
                  <c:v>370.92499999999995</c:v>
                </c:pt>
                <c:pt idx="80">
                  <c:v>383.54999999999995</c:v>
                </c:pt>
                <c:pt idx="81">
                  <c:v>406.27499999999998</c:v>
                </c:pt>
                <c:pt idx="82">
                  <c:v>402.74</c:v>
                </c:pt>
                <c:pt idx="83">
                  <c:v>411.83</c:v>
                </c:pt>
                <c:pt idx="84">
                  <c:v>452.44000000000005</c:v>
                </c:pt>
                <c:pt idx="85">
                  <c:v>459.71999999999997</c:v>
                </c:pt>
                <c:pt idx="86">
                  <c:v>538.24</c:v>
                </c:pt>
                <c:pt idx="87">
                  <c:v>560.6</c:v>
                </c:pt>
                <c:pt idx="88">
                  <c:v>545</c:v>
                </c:pt>
                <c:pt idx="89">
                  <c:v>638.6</c:v>
                </c:pt>
                <c:pt idx="90">
                  <c:v>602.19999999999993</c:v>
                </c:pt>
                <c:pt idx="91">
                  <c:v>628.19999999999993</c:v>
                </c:pt>
                <c:pt idx="92">
                  <c:v>649</c:v>
                </c:pt>
                <c:pt idx="93">
                  <c:v>706.19999999999993</c:v>
                </c:pt>
                <c:pt idx="94">
                  <c:v>701</c:v>
                </c:pt>
                <c:pt idx="95">
                  <c:v>680.19999999999993</c:v>
                </c:pt>
                <c:pt idx="96">
                  <c:v>541.15</c:v>
                </c:pt>
                <c:pt idx="97">
                  <c:v>508.6</c:v>
                </c:pt>
                <c:pt idx="98">
                  <c:v>485.815</c:v>
                </c:pt>
                <c:pt idx="99">
                  <c:v>468.60999999999996</c:v>
                </c:pt>
                <c:pt idx="100">
                  <c:v>494.65</c:v>
                </c:pt>
                <c:pt idx="101">
                  <c:v>465.35500000000002</c:v>
                </c:pt>
                <c:pt idx="102">
                  <c:v>445.82500000000005</c:v>
                </c:pt>
                <c:pt idx="103">
                  <c:v>476.98</c:v>
                </c:pt>
                <c:pt idx="104">
                  <c:v>517.9</c:v>
                </c:pt>
                <c:pt idx="105">
                  <c:v>550.45000000000005</c:v>
                </c:pt>
                <c:pt idx="106">
                  <c:v>531.85</c:v>
                </c:pt>
                <c:pt idx="107">
                  <c:v>536.5</c:v>
                </c:pt>
                <c:pt idx="108">
                  <c:v>529.3900000000001</c:v>
                </c:pt>
                <c:pt idx="109">
                  <c:v>501.84999999999997</c:v>
                </c:pt>
                <c:pt idx="110">
                  <c:v>511.03</c:v>
                </c:pt>
                <c:pt idx="111">
                  <c:v>525.30999999999995</c:v>
                </c:pt>
                <c:pt idx="112">
                  <c:v>517.66000000000008</c:v>
                </c:pt>
                <c:pt idx="113">
                  <c:v>499.3</c:v>
                </c:pt>
                <c:pt idx="114">
                  <c:v>497.77</c:v>
                </c:pt>
                <c:pt idx="115">
                  <c:v>500.83</c:v>
                </c:pt>
                <c:pt idx="116">
                  <c:v>501.84999999999997</c:v>
                </c:pt>
                <c:pt idx="117">
                  <c:v>503.89000000000004</c:v>
                </c:pt>
                <c:pt idx="118">
                  <c:v>519.19000000000005</c:v>
                </c:pt>
                <c:pt idx="119">
                  <c:v>535</c:v>
                </c:pt>
                <c:pt idx="120">
                  <c:v>528.36999999999989</c:v>
                </c:pt>
                <c:pt idx="121">
                  <c:v>533.98</c:v>
                </c:pt>
                <c:pt idx="122">
                  <c:v>580.9</c:v>
                </c:pt>
                <c:pt idx="123">
                  <c:v>616.6</c:v>
                </c:pt>
                <c:pt idx="124">
                  <c:v>626.80000000000007</c:v>
                </c:pt>
                <c:pt idx="125">
                  <c:v>667.6</c:v>
                </c:pt>
                <c:pt idx="126">
                  <c:v>657.4</c:v>
                </c:pt>
                <c:pt idx="127">
                  <c:v>682.9</c:v>
                </c:pt>
                <c:pt idx="128">
                  <c:v>698.19999999999993</c:v>
                </c:pt>
                <c:pt idx="129">
                  <c:v>698.19999999999993</c:v>
                </c:pt>
                <c:pt idx="130">
                  <c:v>688</c:v>
                </c:pt>
                <c:pt idx="131">
                  <c:v>713.5</c:v>
                </c:pt>
                <c:pt idx="132">
                  <c:v>673.9</c:v>
                </c:pt>
                <c:pt idx="133">
                  <c:v>632.70000000000005</c:v>
                </c:pt>
                <c:pt idx="134">
                  <c:v>622.4</c:v>
                </c:pt>
                <c:pt idx="135">
                  <c:v>606.95000000000005</c:v>
                </c:pt>
                <c:pt idx="136">
                  <c:v>632.70000000000005</c:v>
                </c:pt>
                <c:pt idx="137">
                  <c:v>648.15</c:v>
                </c:pt>
                <c:pt idx="138">
                  <c:v>684.2</c:v>
                </c:pt>
                <c:pt idx="139">
                  <c:v>725.4</c:v>
                </c:pt>
                <c:pt idx="140">
                  <c:v>735.7</c:v>
                </c:pt>
                <c:pt idx="141">
                  <c:v>730.55</c:v>
                </c:pt>
                <c:pt idx="142">
                  <c:v>797.5</c:v>
                </c:pt>
                <c:pt idx="143">
                  <c:v>890.2</c:v>
                </c:pt>
                <c:pt idx="144">
                  <c:v>673</c:v>
                </c:pt>
                <c:pt idx="145">
                  <c:v>659.5</c:v>
                </c:pt>
                <c:pt idx="146">
                  <c:v>668.5</c:v>
                </c:pt>
                <c:pt idx="147">
                  <c:v>668.5</c:v>
                </c:pt>
                <c:pt idx="148">
                  <c:v>659.5</c:v>
                </c:pt>
                <c:pt idx="149">
                  <c:v>682</c:v>
                </c:pt>
                <c:pt idx="150">
                  <c:v>682</c:v>
                </c:pt>
                <c:pt idx="151">
                  <c:v>673</c:v>
                </c:pt>
                <c:pt idx="152">
                  <c:v>695.5</c:v>
                </c:pt>
                <c:pt idx="153">
                  <c:v>709</c:v>
                </c:pt>
                <c:pt idx="154">
                  <c:v>718</c:v>
                </c:pt>
                <c:pt idx="155">
                  <c:v>664</c:v>
                </c:pt>
                <c:pt idx="156">
                  <c:v>642.45000000000005</c:v>
                </c:pt>
                <c:pt idx="157">
                  <c:v>578.75</c:v>
                </c:pt>
                <c:pt idx="158">
                  <c:v>587.85</c:v>
                </c:pt>
                <c:pt idx="159">
                  <c:v>601.5</c:v>
                </c:pt>
                <c:pt idx="160">
                  <c:v>592.4</c:v>
                </c:pt>
                <c:pt idx="161">
                  <c:v>606.04999999999995</c:v>
                </c:pt>
                <c:pt idx="162">
                  <c:v>633.35</c:v>
                </c:pt>
                <c:pt idx="163">
                  <c:v>660.65</c:v>
                </c:pt>
                <c:pt idx="164">
                  <c:v>678.85</c:v>
                </c:pt>
                <c:pt idx="165">
                  <c:v>665.2</c:v>
                </c:pt>
                <c:pt idx="166">
                  <c:v>601.5</c:v>
                </c:pt>
                <c:pt idx="167">
                  <c:v>574.20000000000005</c:v>
                </c:pt>
                <c:pt idx="168">
                  <c:v>571</c:v>
                </c:pt>
                <c:pt idx="169">
                  <c:v>520</c:v>
                </c:pt>
                <c:pt idx="170">
                  <c:v>530.19999999999993</c:v>
                </c:pt>
                <c:pt idx="171">
                  <c:v>520</c:v>
                </c:pt>
                <c:pt idx="172">
                  <c:v>530.19999999999993</c:v>
                </c:pt>
                <c:pt idx="173">
                  <c:v>511.84</c:v>
                </c:pt>
                <c:pt idx="174">
                  <c:v>507.76</c:v>
                </c:pt>
                <c:pt idx="175">
                  <c:v>498.58</c:v>
                </c:pt>
                <c:pt idx="176">
                  <c:v>494.5</c:v>
                </c:pt>
                <c:pt idx="177">
                  <c:v>494.5</c:v>
                </c:pt>
                <c:pt idx="178">
                  <c:v>520</c:v>
                </c:pt>
                <c:pt idx="179">
                  <c:v>493.99</c:v>
                </c:pt>
                <c:pt idx="180">
                  <c:v>513.89499999999998</c:v>
                </c:pt>
                <c:pt idx="181">
                  <c:v>505.98499999999996</c:v>
                </c:pt>
                <c:pt idx="182">
                  <c:v>499.77</c:v>
                </c:pt>
                <c:pt idx="183">
                  <c:v>492.42499999999995</c:v>
                </c:pt>
                <c:pt idx="184">
                  <c:v>492.99000000000007</c:v>
                </c:pt>
                <c:pt idx="185">
                  <c:v>487.34</c:v>
                </c:pt>
                <c:pt idx="186">
                  <c:v>492.99000000000007</c:v>
                </c:pt>
                <c:pt idx="187">
                  <c:v>519.54499999999996</c:v>
                </c:pt>
                <c:pt idx="188">
                  <c:v>557.96499999999992</c:v>
                </c:pt>
                <c:pt idx="189">
                  <c:v>580</c:v>
                </c:pt>
                <c:pt idx="190">
                  <c:v>585.65</c:v>
                </c:pt>
                <c:pt idx="191">
                  <c:v>567.005</c:v>
                </c:pt>
                <c:pt idx="192">
                  <c:v>560.79999999999995</c:v>
                </c:pt>
                <c:pt idx="193">
                  <c:v>554.20000000000005</c:v>
                </c:pt>
                <c:pt idx="194">
                  <c:v>562.59999999999991</c:v>
                </c:pt>
                <c:pt idx="195">
                  <c:v>575.79999999999995</c:v>
                </c:pt>
                <c:pt idx="196">
                  <c:v>575.79999999999995</c:v>
                </c:pt>
                <c:pt idx="197">
                  <c:v>583.6</c:v>
                </c:pt>
                <c:pt idx="198">
                  <c:v>575.79999999999995</c:v>
                </c:pt>
                <c:pt idx="199">
                  <c:v>558.4</c:v>
                </c:pt>
                <c:pt idx="200">
                  <c:v>549.40000000000009</c:v>
                </c:pt>
                <c:pt idx="201">
                  <c:v>539.80000000000007</c:v>
                </c:pt>
                <c:pt idx="202">
                  <c:v>560.20000000000005</c:v>
                </c:pt>
                <c:pt idx="203">
                  <c:v>544</c:v>
                </c:pt>
                <c:pt idx="204">
                  <c:v>525.26</c:v>
                </c:pt>
                <c:pt idx="205">
                  <c:v>523.55000000000007</c:v>
                </c:pt>
                <c:pt idx="206">
                  <c:v>526.97</c:v>
                </c:pt>
                <c:pt idx="207">
                  <c:v>526.4</c:v>
                </c:pt>
                <c:pt idx="208">
                  <c:v>523.55000000000007</c:v>
                </c:pt>
                <c:pt idx="209">
                  <c:v>535.52</c:v>
                </c:pt>
                <c:pt idx="210">
                  <c:v>551.48</c:v>
                </c:pt>
                <c:pt idx="211">
                  <c:v>557.75</c:v>
                </c:pt>
                <c:pt idx="212">
                  <c:v>548.06000000000006</c:v>
                </c:pt>
                <c:pt idx="213">
                  <c:v>544.64</c:v>
                </c:pt>
                <c:pt idx="214">
                  <c:v>523.55000000000007</c:v>
                </c:pt>
                <c:pt idx="215">
                  <c:v>479.66</c:v>
                </c:pt>
                <c:pt idx="216">
                  <c:v>567.04</c:v>
                </c:pt>
                <c:pt idx="217">
                  <c:v>582.72</c:v>
                </c:pt>
                <c:pt idx="218">
                  <c:v>569.84</c:v>
                </c:pt>
                <c:pt idx="219">
                  <c:v>565.91999999999996</c:v>
                </c:pt>
                <c:pt idx="220">
                  <c:v>576</c:v>
                </c:pt>
                <c:pt idx="221">
                  <c:v>563.68000000000006</c:v>
                </c:pt>
                <c:pt idx="222">
                  <c:v>568.16000000000008</c:v>
                </c:pt>
                <c:pt idx="223">
                  <c:v>556.4</c:v>
                </c:pt>
                <c:pt idx="224">
                  <c:v>536.24</c:v>
                </c:pt>
                <c:pt idx="225">
                  <c:v>558.07999999999993</c:v>
                </c:pt>
                <c:pt idx="226">
                  <c:v>563.68000000000006</c:v>
                </c:pt>
                <c:pt idx="227">
                  <c:v>558.07999999999993</c:v>
                </c:pt>
                <c:pt idx="228">
                  <c:v>507.40000000000003</c:v>
                </c:pt>
                <c:pt idx="229">
                  <c:v>527.20000000000005</c:v>
                </c:pt>
                <c:pt idx="230">
                  <c:v>527.20000000000005</c:v>
                </c:pt>
                <c:pt idx="231">
                  <c:v>537.65</c:v>
                </c:pt>
                <c:pt idx="232">
                  <c:v>539.85</c:v>
                </c:pt>
                <c:pt idx="233">
                  <c:v>530.5</c:v>
                </c:pt>
                <c:pt idx="234">
                  <c:v>523.35</c:v>
                </c:pt>
                <c:pt idx="235">
                  <c:v>518.95000000000005</c:v>
                </c:pt>
                <c:pt idx="236">
                  <c:v>515.1</c:v>
                </c:pt>
                <c:pt idx="237">
                  <c:v>515.1</c:v>
                </c:pt>
                <c:pt idx="238">
                  <c:v>526.1</c:v>
                </c:pt>
                <c:pt idx="239">
                  <c:v>534.90000000000009</c:v>
                </c:pt>
                <c:pt idx="240">
                  <c:v>528.79849999999999</c:v>
                </c:pt>
                <c:pt idx="241">
                  <c:v>547.69849999999997</c:v>
                </c:pt>
                <c:pt idx="242">
                  <c:v>586.0385</c:v>
                </c:pt>
                <c:pt idx="243">
                  <c:v>618.43849999999998</c:v>
                </c:pt>
                <c:pt idx="244">
                  <c:v>640.0385</c:v>
                </c:pt>
                <c:pt idx="245">
                  <c:v>715.63849999999991</c:v>
                </c:pt>
                <c:pt idx="246">
                  <c:v>748.0385</c:v>
                </c:pt>
                <c:pt idx="247">
                  <c:v>775.0385</c:v>
                </c:pt>
                <c:pt idx="248">
                  <c:v>829.0385</c:v>
                </c:pt>
                <c:pt idx="249">
                  <c:v>823.63849999999991</c:v>
                </c:pt>
                <c:pt idx="250">
                  <c:v>807.43849999999998</c:v>
                </c:pt>
                <c:pt idx="251">
                  <c:v>769.63849999999991</c:v>
                </c:pt>
                <c:pt idx="252">
                  <c:v>775.0200000000001</c:v>
                </c:pt>
                <c:pt idx="253">
                  <c:v>749.82</c:v>
                </c:pt>
                <c:pt idx="254">
                  <c:v>768.71999999999991</c:v>
                </c:pt>
                <c:pt idx="255">
                  <c:v>787.62</c:v>
                </c:pt>
                <c:pt idx="256">
                  <c:v>812.82</c:v>
                </c:pt>
                <c:pt idx="257">
                  <c:v>913.62</c:v>
                </c:pt>
                <c:pt idx="258">
                  <c:v>945.12</c:v>
                </c:pt>
                <c:pt idx="259">
                  <c:v>970.32</c:v>
                </c:pt>
                <c:pt idx="260">
                  <c:v>1001.82</c:v>
                </c:pt>
                <c:pt idx="261">
                  <c:v>1020.7199999999999</c:v>
                </c:pt>
                <c:pt idx="262">
                  <c:v>976.62</c:v>
                </c:pt>
                <c:pt idx="263">
                  <c:v>964.0200000000001</c:v>
                </c:pt>
                <c:pt idx="264">
                  <c:v>830.69999999999993</c:v>
                </c:pt>
                <c:pt idx="265">
                  <c:v>783.9</c:v>
                </c:pt>
                <c:pt idx="266">
                  <c:v>830.69999999999993</c:v>
                </c:pt>
                <c:pt idx="267">
                  <c:v>848.25</c:v>
                </c:pt>
                <c:pt idx="268">
                  <c:v>854.1</c:v>
                </c:pt>
                <c:pt idx="269">
                  <c:v>877.5</c:v>
                </c:pt>
                <c:pt idx="270">
                  <c:v>871.65</c:v>
                </c:pt>
              </c:numCache>
            </c:numRef>
          </c:val>
          <c:smooth val="0"/>
          <c:extLst>
            <c:ext xmlns:c16="http://schemas.microsoft.com/office/drawing/2014/chart" uri="{C3380CC4-5D6E-409C-BE32-E72D297353CC}">
              <c16:uniqueId val="{00000000-A379-47FA-8916-732345F05F26}"/>
            </c:ext>
          </c:extLst>
        </c:ser>
        <c:ser>
          <c:idx val="0"/>
          <c:order val="1"/>
          <c:tx>
            <c:v>Costs</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Profitability'!$V$6:$V$281</c:f>
              <c:numCache>
                <c:formatCode>_("$"* #,##0_);_("$"* \(#,##0\);_("$"* "-"_);_(@_)</c:formatCode>
                <c:ptCount val="276"/>
                <c:pt idx="0">
                  <c:v>205.81</c:v>
                </c:pt>
                <c:pt idx="1">
                  <c:v>205.81</c:v>
                </c:pt>
                <c:pt idx="2">
                  <c:v>205.81</c:v>
                </c:pt>
                <c:pt idx="3">
                  <c:v>205.81</c:v>
                </c:pt>
                <c:pt idx="4">
                  <c:v>205.81</c:v>
                </c:pt>
                <c:pt idx="5">
                  <c:v>205.81</c:v>
                </c:pt>
                <c:pt idx="6">
                  <c:v>205.81</c:v>
                </c:pt>
                <c:pt idx="7">
                  <c:v>205.81</c:v>
                </c:pt>
                <c:pt idx="8">
                  <c:v>205.81</c:v>
                </c:pt>
                <c:pt idx="9">
                  <c:v>205.81</c:v>
                </c:pt>
                <c:pt idx="10">
                  <c:v>205.81</c:v>
                </c:pt>
                <c:pt idx="11">
                  <c:v>205.81</c:v>
                </c:pt>
                <c:pt idx="12">
                  <c:v>206.905</c:v>
                </c:pt>
                <c:pt idx="13">
                  <c:v>206.905</c:v>
                </c:pt>
                <c:pt idx="14">
                  <c:v>206.905</c:v>
                </c:pt>
                <c:pt idx="15">
                  <c:v>206.905</c:v>
                </c:pt>
                <c:pt idx="16">
                  <c:v>206.905</c:v>
                </c:pt>
                <c:pt idx="17">
                  <c:v>206.905</c:v>
                </c:pt>
                <c:pt idx="18">
                  <c:v>206.905</c:v>
                </c:pt>
                <c:pt idx="19">
                  <c:v>206.905</c:v>
                </c:pt>
                <c:pt idx="20">
                  <c:v>206.905</c:v>
                </c:pt>
                <c:pt idx="21">
                  <c:v>206.905</c:v>
                </c:pt>
                <c:pt idx="22">
                  <c:v>206.905</c:v>
                </c:pt>
                <c:pt idx="23">
                  <c:v>206.905</c:v>
                </c:pt>
                <c:pt idx="24">
                  <c:v>201.98499999999999</c:v>
                </c:pt>
                <c:pt idx="25">
                  <c:v>201.98499999999999</c:v>
                </c:pt>
                <c:pt idx="26">
                  <c:v>201.98499999999999</c:v>
                </c:pt>
                <c:pt idx="27">
                  <c:v>201.98499999999999</c:v>
                </c:pt>
                <c:pt idx="28">
                  <c:v>201.98499999999999</c:v>
                </c:pt>
                <c:pt idx="29">
                  <c:v>201.98499999999999</c:v>
                </c:pt>
                <c:pt idx="30">
                  <c:v>201.98499999999999</c:v>
                </c:pt>
                <c:pt idx="31">
                  <c:v>201.98499999999999</c:v>
                </c:pt>
                <c:pt idx="32">
                  <c:v>201.98499999999999</c:v>
                </c:pt>
                <c:pt idx="33">
                  <c:v>201.98499999999999</c:v>
                </c:pt>
                <c:pt idx="34">
                  <c:v>201.98499999999999</c:v>
                </c:pt>
                <c:pt idx="35">
                  <c:v>201.98499999999999</c:v>
                </c:pt>
                <c:pt idx="36">
                  <c:v>207.535</c:v>
                </c:pt>
                <c:pt idx="37">
                  <c:v>207.535</c:v>
                </c:pt>
                <c:pt idx="38">
                  <c:v>207.535</c:v>
                </c:pt>
                <c:pt idx="39">
                  <c:v>207.535</c:v>
                </c:pt>
                <c:pt idx="40">
                  <c:v>207.535</c:v>
                </c:pt>
                <c:pt idx="41">
                  <c:v>207.535</c:v>
                </c:pt>
                <c:pt idx="42">
                  <c:v>207.535</c:v>
                </c:pt>
                <c:pt idx="43">
                  <c:v>207.535</c:v>
                </c:pt>
                <c:pt idx="44">
                  <c:v>207.535</c:v>
                </c:pt>
                <c:pt idx="45">
                  <c:v>207.535</c:v>
                </c:pt>
                <c:pt idx="46">
                  <c:v>207.535</c:v>
                </c:pt>
                <c:pt idx="47">
                  <c:v>207.535</c:v>
                </c:pt>
                <c:pt idx="48">
                  <c:v>216.06</c:v>
                </c:pt>
                <c:pt idx="49">
                  <c:v>216.06</c:v>
                </c:pt>
                <c:pt idx="50">
                  <c:v>216.06</c:v>
                </c:pt>
                <c:pt idx="51">
                  <c:v>216.06</c:v>
                </c:pt>
                <c:pt idx="52">
                  <c:v>216.06</c:v>
                </c:pt>
                <c:pt idx="53">
                  <c:v>216.06</c:v>
                </c:pt>
                <c:pt idx="54">
                  <c:v>216.06</c:v>
                </c:pt>
                <c:pt idx="55">
                  <c:v>216.06</c:v>
                </c:pt>
                <c:pt idx="56">
                  <c:v>216.06</c:v>
                </c:pt>
                <c:pt idx="57">
                  <c:v>216.06</c:v>
                </c:pt>
                <c:pt idx="58">
                  <c:v>216.06</c:v>
                </c:pt>
                <c:pt idx="59">
                  <c:v>216.06</c:v>
                </c:pt>
                <c:pt idx="60">
                  <c:v>235.01500000000001</c:v>
                </c:pt>
                <c:pt idx="61">
                  <c:v>235.01500000000001</c:v>
                </c:pt>
                <c:pt idx="62">
                  <c:v>235.01500000000001</c:v>
                </c:pt>
                <c:pt idx="63">
                  <c:v>235.01500000000001</c:v>
                </c:pt>
                <c:pt idx="64">
                  <c:v>235.01500000000001</c:v>
                </c:pt>
                <c:pt idx="65">
                  <c:v>235.01500000000001</c:v>
                </c:pt>
                <c:pt idx="66">
                  <c:v>235.01500000000001</c:v>
                </c:pt>
                <c:pt idx="67">
                  <c:v>235.01500000000001</c:v>
                </c:pt>
                <c:pt idx="68">
                  <c:v>235.01500000000001</c:v>
                </c:pt>
                <c:pt idx="69">
                  <c:v>235.01500000000001</c:v>
                </c:pt>
                <c:pt idx="70">
                  <c:v>235.01500000000001</c:v>
                </c:pt>
                <c:pt idx="71">
                  <c:v>235.01500000000001</c:v>
                </c:pt>
                <c:pt idx="72">
                  <c:v>256.89999999999998</c:v>
                </c:pt>
                <c:pt idx="73">
                  <c:v>256.89999999999998</c:v>
                </c:pt>
                <c:pt idx="74">
                  <c:v>256.89999999999998</c:v>
                </c:pt>
                <c:pt idx="75">
                  <c:v>256.89999999999998</c:v>
                </c:pt>
                <c:pt idx="76">
                  <c:v>256.89999999999998</c:v>
                </c:pt>
                <c:pt idx="77">
                  <c:v>256.89999999999998</c:v>
                </c:pt>
                <c:pt idx="78">
                  <c:v>256.89999999999998</c:v>
                </c:pt>
                <c:pt idx="79">
                  <c:v>256.89999999999998</c:v>
                </c:pt>
                <c:pt idx="80">
                  <c:v>256.89999999999998</c:v>
                </c:pt>
                <c:pt idx="81">
                  <c:v>256.89999999999998</c:v>
                </c:pt>
                <c:pt idx="82">
                  <c:v>256.89999999999998</c:v>
                </c:pt>
                <c:pt idx="83">
                  <c:v>256.89999999999998</c:v>
                </c:pt>
                <c:pt idx="84">
                  <c:v>261.15999999999997</c:v>
                </c:pt>
                <c:pt idx="85">
                  <c:v>261.15999999999997</c:v>
                </c:pt>
                <c:pt idx="86">
                  <c:v>261.15999999999997</c:v>
                </c:pt>
                <c:pt idx="87">
                  <c:v>261.15999999999997</c:v>
                </c:pt>
                <c:pt idx="88">
                  <c:v>261.15999999999997</c:v>
                </c:pt>
                <c:pt idx="89">
                  <c:v>261.15999999999997</c:v>
                </c:pt>
                <c:pt idx="90">
                  <c:v>261.15999999999997</c:v>
                </c:pt>
                <c:pt idx="91">
                  <c:v>261.15999999999997</c:v>
                </c:pt>
                <c:pt idx="92">
                  <c:v>261.15999999999997</c:v>
                </c:pt>
                <c:pt idx="93">
                  <c:v>261.15999999999997</c:v>
                </c:pt>
                <c:pt idx="94">
                  <c:v>261.15999999999997</c:v>
                </c:pt>
                <c:pt idx="95">
                  <c:v>261.15999999999997</c:v>
                </c:pt>
                <c:pt idx="96">
                  <c:v>285.60000000000002</c:v>
                </c:pt>
                <c:pt idx="97">
                  <c:v>285.60000000000002</c:v>
                </c:pt>
                <c:pt idx="98">
                  <c:v>285.60000000000002</c:v>
                </c:pt>
                <c:pt idx="99">
                  <c:v>285.60000000000002</c:v>
                </c:pt>
                <c:pt idx="100">
                  <c:v>285.60000000000002</c:v>
                </c:pt>
                <c:pt idx="101">
                  <c:v>285.60000000000002</c:v>
                </c:pt>
                <c:pt idx="102">
                  <c:v>285.60000000000002</c:v>
                </c:pt>
                <c:pt idx="103">
                  <c:v>285.60000000000002</c:v>
                </c:pt>
                <c:pt idx="104">
                  <c:v>285.60000000000002</c:v>
                </c:pt>
                <c:pt idx="105">
                  <c:v>285.60000000000002</c:v>
                </c:pt>
                <c:pt idx="106">
                  <c:v>285.60000000000002</c:v>
                </c:pt>
                <c:pt idx="107">
                  <c:v>285.60000000000002</c:v>
                </c:pt>
                <c:pt idx="108">
                  <c:v>367.40750000000003</c:v>
                </c:pt>
                <c:pt idx="109">
                  <c:v>367.40750000000003</c:v>
                </c:pt>
                <c:pt idx="110">
                  <c:v>367.40750000000003</c:v>
                </c:pt>
                <c:pt idx="111">
                  <c:v>367.40750000000003</c:v>
                </c:pt>
                <c:pt idx="112">
                  <c:v>367.40750000000003</c:v>
                </c:pt>
                <c:pt idx="113">
                  <c:v>367.40750000000003</c:v>
                </c:pt>
                <c:pt idx="114">
                  <c:v>367.40750000000003</c:v>
                </c:pt>
                <c:pt idx="115">
                  <c:v>367.40750000000003</c:v>
                </c:pt>
                <c:pt idx="116">
                  <c:v>367.40750000000003</c:v>
                </c:pt>
                <c:pt idx="117">
                  <c:v>367.40750000000003</c:v>
                </c:pt>
                <c:pt idx="118">
                  <c:v>367.40750000000003</c:v>
                </c:pt>
                <c:pt idx="119">
                  <c:v>367.40750000000003</c:v>
                </c:pt>
                <c:pt idx="120">
                  <c:v>326.19</c:v>
                </c:pt>
                <c:pt idx="121">
                  <c:v>326.19</c:v>
                </c:pt>
                <c:pt idx="122">
                  <c:v>326.19</c:v>
                </c:pt>
                <c:pt idx="123">
                  <c:v>326.19</c:v>
                </c:pt>
                <c:pt idx="124">
                  <c:v>326.19</c:v>
                </c:pt>
                <c:pt idx="125">
                  <c:v>326.19</c:v>
                </c:pt>
                <c:pt idx="126">
                  <c:v>326.19</c:v>
                </c:pt>
                <c:pt idx="127">
                  <c:v>326.19</c:v>
                </c:pt>
                <c:pt idx="128">
                  <c:v>326.19</c:v>
                </c:pt>
                <c:pt idx="129">
                  <c:v>326.19</c:v>
                </c:pt>
                <c:pt idx="130">
                  <c:v>326.19</c:v>
                </c:pt>
                <c:pt idx="131">
                  <c:v>326.19</c:v>
                </c:pt>
                <c:pt idx="132">
                  <c:v>356.61</c:v>
                </c:pt>
                <c:pt idx="133">
                  <c:v>356.61</c:v>
                </c:pt>
                <c:pt idx="134">
                  <c:v>356.61</c:v>
                </c:pt>
                <c:pt idx="135">
                  <c:v>356.61</c:v>
                </c:pt>
                <c:pt idx="136">
                  <c:v>356.61</c:v>
                </c:pt>
                <c:pt idx="137">
                  <c:v>356.61</c:v>
                </c:pt>
                <c:pt idx="138">
                  <c:v>356.61</c:v>
                </c:pt>
                <c:pt idx="139">
                  <c:v>356.61</c:v>
                </c:pt>
                <c:pt idx="140">
                  <c:v>356.61</c:v>
                </c:pt>
                <c:pt idx="141">
                  <c:v>356.61</c:v>
                </c:pt>
                <c:pt idx="142">
                  <c:v>356.61</c:v>
                </c:pt>
                <c:pt idx="143">
                  <c:v>356.61</c:v>
                </c:pt>
                <c:pt idx="144">
                  <c:v>388.21749999999997</c:v>
                </c:pt>
                <c:pt idx="145">
                  <c:v>388.21749999999997</c:v>
                </c:pt>
                <c:pt idx="146">
                  <c:v>388.21749999999997</c:v>
                </c:pt>
                <c:pt idx="147">
                  <c:v>388.21749999999997</c:v>
                </c:pt>
                <c:pt idx="148">
                  <c:v>388.21749999999997</c:v>
                </c:pt>
                <c:pt idx="149">
                  <c:v>388.21749999999997</c:v>
                </c:pt>
                <c:pt idx="150">
                  <c:v>388.21749999999997</c:v>
                </c:pt>
                <c:pt idx="151">
                  <c:v>388.21749999999997</c:v>
                </c:pt>
                <c:pt idx="152">
                  <c:v>388.21749999999997</c:v>
                </c:pt>
                <c:pt idx="153">
                  <c:v>388.21749999999997</c:v>
                </c:pt>
                <c:pt idx="154">
                  <c:v>388.21749999999997</c:v>
                </c:pt>
                <c:pt idx="155">
                  <c:v>388.21749999999997</c:v>
                </c:pt>
                <c:pt idx="156">
                  <c:v>377.81350000000003</c:v>
                </c:pt>
                <c:pt idx="157">
                  <c:v>377.81350000000003</c:v>
                </c:pt>
                <c:pt idx="158">
                  <c:v>377.81350000000003</c:v>
                </c:pt>
                <c:pt idx="159">
                  <c:v>377.81350000000003</c:v>
                </c:pt>
                <c:pt idx="160">
                  <c:v>377.81350000000003</c:v>
                </c:pt>
                <c:pt idx="161">
                  <c:v>377.81350000000003</c:v>
                </c:pt>
                <c:pt idx="162">
                  <c:v>377.81350000000003</c:v>
                </c:pt>
                <c:pt idx="163">
                  <c:v>377.81350000000003</c:v>
                </c:pt>
                <c:pt idx="164">
                  <c:v>377.81350000000003</c:v>
                </c:pt>
                <c:pt idx="165">
                  <c:v>377.81350000000003</c:v>
                </c:pt>
                <c:pt idx="166">
                  <c:v>377.81350000000003</c:v>
                </c:pt>
                <c:pt idx="167">
                  <c:v>377.81350000000003</c:v>
                </c:pt>
                <c:pt idx="168">
                  <c:v>365.8125</c:v>
                </c:pt>
                <c:pt idx="169">
                  <c:v>365.8125</c:v>
                </c:pt>
                <c:pt idx="170">
                  <c:v>365.8125</c:v>
                </c:pt>
                <c:pt idx="171">
                  <c:v>365.8125</c:v>
                </c:pt>
                <c:pt idx="172">
                  <c:v>365.8125</c:v>
                </c:pt>
                <c:pt idx="173">
                  <c:v>365.8125</c:v>
                </c:pt>
                <c:pt idx="174">
                  <c:v>365.8125</c:v>
                </c:pt>
                <c:pt idx="175">
                  <c:v>365.8125</c:v>
                </c:pt>
                <c:pt idx="176">
                  <c:v>365.8125</c:v>
                </c:pt>
                <c:pt idx="177">
                  <c:v>365.8125</c:v>
                </c:pt>
                <c:pt idx="178">
                  <c:v>365.8125</c:v>
                </c:pt>
                <c:pt idx="179">
                  <c:v>365.8125</c:v>
                </c:pt>
                <c:pt idx="180">
                  <c:v>387.46000000000004</c:v>
                </c:pt>
                <c:pt idx="181">
                  <c:v>387.46000000000004</c:v>
                </c:pt>
                <c:pt idx="182">
                  <c:v>387.46000000000004</c:v>
                </c:pt>
                <c:pt idx="183">
                  <c:v>387.46000000000004</c:v>
                </c:pt>
                <c:pt idx="184">
                  <c:v>387.46000000000004</c:v>
                </c:pt>
                <c:pt idx="185">
                  <c:v>387.46000000000004</c:v>
                </c:pt>
                <c:pt idx="186">
                  <c:v>387.46000000000004</c:v>
                </c:pt>
                <c:pt idx="187">
                  <c:v>387.46000000000004</c:v>
                </c:pt>
                <c:pt idx="188">
                  <c:v>387.46000000000004</c:v>
                </c:pt>
                <c:pt idx="189">
                  <c:v>387.46000000000004</c:v>
                </c:pt>
                <c:pt idx="190">
                  <c:v>387.46000000000004</c:v>
                </c:pt>
                <c:pt idx="191">
                  <c:v>387.46000000000004</c:v>
                </c:pt>
                <c:pt idx="192">
                  <c:v>371.14800000000002</c:v>
                </c:pt>
                <c:pt idx="193">
                  <c:v>371.14800000000002</c:v>
                </c:pt>
                <c:pt idx="194">
                  <c:v>371.14800000000002</c:v>
                </c:pt>
                <c:pt idx="195">
                  <c:v>371.14800000000002</c:v>
                </c:pt>
                <c:pt idx="196">
                  <c:v>371.14800000000002</c:v>
                </c:pt>
                <c:pt idx="197">
                  <c:v>371.14800000000002</c:v>
                </c:pt>
                <c:pt idx="198">
                  <c:v>371.14800000000002</c:v>
                </c:pt>
                <c:pt idx="199">
                  <c:v>371.14800000000002</c:v>
                </c:pt>
                <c:pt idx="200">
                  <c:v>371.14800000000002</c:v>
                </c:pt>
                <c:pt idx="201">
                  <c:v>371.14800000000002</c:v>
                </c:pt>
                <c:pt idx="202">
                  <c:v>371.14800000000002</c:v>
                </c:pt>
                <c:pt idx="203">
                  <c:v>371.14800000000002</c:v>
                </c:pt>
                <c:pt idx="204">
                  <c:v>359.77500000000003</c:v>
                </c:pt>
                <c:pt idx="205">
                  <c:v>359.77500000000003</c:v>
                </c:pt>
                <c:pt idx="206">
                  <c:v>359.77500000000003</c:v>
                </c:pt>
                <c:pt idx="207">
                  <c:v>359.77500000000003</c:v>
                </c:pt>
                <c:pt idx="208">
                  <c:v>359.77500000000003</c:v>
                </c:pt>
                <c:pt idx="209">
                  <c:v>359.77500000000003</c:v>
                </c:pt>
                <c:pt idx="210">
                  <c:v>359.77500000000003</c:v>
                </c:pt>
                <c:pt idx="211">
                  <c:v>359.77500000000003</c:v>
                </c:pt>
                <c:pt idx="212">
                  <c:v>359.77500000000003</c:v>
                </c:pt>
                <c:pt idx="213">
                  <c:v>359.77500000000003</c:v>
                </c:pt>
                <c:pt idx="214">
                  <c:v>359.77500000000003</c:v>
                </c:pt>
                <c:pt idx="215">
                  <c:v>359.77500000000003</c:v>
                </c:pt>
                <c:pt idx="216">
                  <c:v>369.63200000000006</c:v>
                </c:pt>
                <c:pt idx="217">
                  <c:v>369.63200000000006</c:v>
                </c:pt>
                <c:pt idx="218">
                  <c:v>369.63200000000006</c:v>
                </c:pt>
                <c:pt idx="219">
                  <c:v>369.63200000000006</c:v>
                </c:pt>
                <c:pt idx="220">
                  <c:v>369.63200000000006</c:v>
                </c:pt>
                <c:pt idx="221">
                  <c:v>369.63200000000006</c:v>
                </c:pt>
                <c:pt idx="222">
                  <c:v>369.63200000000006</c:v>
                </c:pt>
                <c:pt idx="223">
                  <c:v>369.63200000000006</c:v>
                </c:pt>
                <c:pt idx="224">
                  <c:v>369.63200000000006</c:v>
                </c:pt>
                <c:pt idx="225">
                  <c:v>369.63200000000006</c:v>
                </c:pt>
                <c:pt idx="226">
                  <c:v>369.63200000000006</c:v>
                </c:pt>
                <c:pt idx="227">
                  <c:v>369.63200000000006</c:v>
                </c:pt>
                <c:pt idx="228">
                  <c:v>399.76</c:v>
                </c:pt>
                <c:pt idx="229">
                  <c:v>399.76</c:v>
                </c:pt>
                <c:pt idx="230">
                  <c:v>399.76</c:v>
                </c:pt>
                <c:pt idx="231">
                  <c:v>399.76</c:v>
                </c:pt>
                <c:pt idx="232">
                  <c:v>399.76</c:v>
                </c:pt>
                <c:pt idx="233">
                  <c:v>399.76</c:v>
                </c:pt>
                <c:pt idx="234">
                  <c:v>399.76</c:v>
                </c:pt>
                <c:pt idx="235">
                  <c:v>399.76</c:v>
                </c:pt>
                <c:pt idx="236">
                  <c:v>399.76</c:v>
                </c:pt>
                <c:pt idx="237">
                  <c:v>399.76</c:v>
                </c:pt>
                <c:pt idx="238">
                  <c:v>399.76</c:v>
                </c:pt>
                <c:pt idx="239">
                  <c:v>399.76</c:v>
                </c:pt>
                <c:pt idx="240">
                  <c:v>385.08600000000001</c:v>
                </c:pt>
                <c:pt idx="241">
                  <c:v>385.08600000000001</c:v>
                </c:pt>
                <c:pt idx="242">
                  <c:v>385.08600000000001</c:v>
                </c:pt>
                <c:pt idx="243">
                  <c:v>385.08600000000001</c:v>
                </c:pt>
                <c:pt idx="244">
                  <c:v>385.08600000000001</c:v>
                </c:pt>
                <c:pt idx="245">
                  <c:v>385.08600000000001</c:v>
                </c:pt>
                <c:pt idx="246">
                  <c:v>385.08600000000001</c:v>
                </c:pt>
                <c:pt idx="247">
                  <c:v>385.08600000000001</c:v>
                </c:pt>
                <c:pt idx="248">
                  <c:v>385.08600000000001</c:v>
                </c:pt>
                <c:pt idx="249">
                  <c:v>385.08600000000001</c:v>
                </c:pt>
                <c:pt idx="250">
                  <c:v>385.08600000000001</c:v>
                </c:pt>
                <c:pt idx="251">
                  <c:v>385.08600000000001</c:v>
                </c:pt>
                <c:pt idx="252">
                  <c:v>406.18</c:v>
                </c:pt>
                <c:pt idx="253">
                  <c:v>406.18</c:v>
                </c:pt>
                <c:pt idx="254">
                  <c:v>406.18</c:v>
                </c:pt>
                <c:pt idx="255">
                  <c:v>406.18</c:v>
                </c:pt>
                <c:pt idx="256">
                  <c:v>406.18</c:v>
                </c:pt>
                <c:pt idx="257">
                  <c:v>406.18</c:v>
                </c:pt>
                <c:pt idx="258">
                  <c:v>406.18</c:v>
                </c:pt>
                <c:pt idx="259">
                  <c:v>406.18</c:v>
                </c:pt>
                <c:pt idx="260">
                  <c:v>406.18</c:v>
                </c:pt>
                <c:pt idx="261">
                  <c:v>406.18</c:v>
                </c:pt>
                <c:pt idx="262">
                  <c:v>406.18</c:v>
                </c:pt>
                <c:pt idx="263">
                  <c:v>406.18</c:v>
                </c:pt>
                <c:pt idx="264">
                  <c:v>495.86</c:v>
                </c:pt>
                <c:pt idx="265">
                  <c:v>495.86</c:v>
                </c:pt>
                <c:pt idx="266">
                  <c:v>495.86</c:v>
                </c:pt>
                <c:pt idx="267">
                  <c:v>495.86</c:v>
                </c:pt>
                <c:pt idx="268">
                  <c:v>495.86</c:v>
                </c:pt>
                <c:pt idx="269">
                  <c:v>495.86</c:v>
                </c:pt>
                <c:pt idx="270">
                  <c:v>495.86</c:v>
                </c:pt>
                <c:pt idx="271">
                  <c:v>495.86</c:v>
                </c:pt>
                <c:pt idx="272">
                  <c:v>495.86</c:v>
                </c:pt>
                <c:pt idx="273">
                  <c:v>495.86</c:v>
                </c:pt>
                <c:pt idx="274">
                  <c:v>495.86</c:v>
                </c:pt>
                <c:pt idx="275">
                  <c:v>495.86</c:v>
                </c:pt>
              </c:numCache>
            </c:numRef>
          </c:val>
          <c:smooth val="0"/>
          <c:extLst>
            <c:ext xmlns:c16="http://schemas.microsoft.com/office/drawing/2014/chart" uri="{C3380CC4-5D6E-409C-BE32-E72D297353CC}">
              <c16:uniqueId val="{00000001-A379-47FA-8916-732345F05F26}"/>
            </c:ext>
          </c:extLst>
        </c:ser>
        <c:ser>
          <c:idx val="1"/>
          <c:order val="2"/>
          <c:tx>
            <c:v>Net Returns</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Profitability'!$W$6:$W$281</c:f>
              <c:numCache>
                <c:formatCode>_("$"* #,##0_);_("$"* \(#,##0\);_("$"* "-"_);_(@_)</c:formatCode>
                <c:ptCount val="276"/>
                <c:pt idx="0">
                  <c:v>16.245000000000005</c:v>
                </c:pt>
                <c:pt idx="1">
                  <c:v>11.025000000000006</c:v>
                </c:pt>
                <c:pt idx="2">
                  <c:v>19.289999999999992</c:v>
                </c:pt>
                <c:pt idx="3">
                  <c:v>25.814999999999998</c:v>
                </c:pt>
                <c:pt idx="4">
                  <c:v>16.245000000000005</c:v>
                </c:pt>
                <c:pt idx="5">
                  <c:v>10.590000000000003</c:v>
                </c:pt>
                <c:pt idx="6">
                  <c:v>5.8050000000000068</c:v>
                </c:pt>
                <c:pt idx="7">
                  <c:v>1.4550000000000125</c:v>
                </c:pt>
                <c:pt idx="8">
                  <c:v>4.5</c:v>
                </c:pt>
                <c:pt idx="9">
                  <c:v>11.460000000000008</c:v>
                </c:pt>
                <c:pt idx="10">
                  <c:v>26.684999999999974</c:v>
                </c:pt>
                <c:pt idx="11">
                  <c:v>31.034999999999997</c:v>
                </c:pt>
                <c:pt idx="12">
                  <c:v>20.494999999999976</c:v>
                </c:pt>
                <c:pt idx="13">
                  <c:v>-3.7050000000000125</c:v>
                </c:pt>
                <c:pt idx="14">
                  <c:v>0.25499999999999545</c:v>
                </c:pt>
                <c:pt idx="15">
                  <c:v>0.25499999999999545</c:v>
                </c:pt>
                <c:pt idx="16">
                  <c:v>-1.0649999999999977</c:v>
                </c:pt>
                <c:pt idx="17">
                  <c:v>0.6950000000000216</c:v>
                </c:pt>
                <c:pt idx="18">
                  <c:v>6.8549999999999898</c:v>
                </c:pt>
                <c:pt idx="19">
                  <c:v>9.9350000000000023</c:v>
                </c:pt>
                <c:pt idx="20">
                  <c:v>19.175000000000011</c:v>
                </c:pt>
                <c:pt idx="21">
                  <c:v>31.054999999999978</c:v>
                </c:pt>
                <c:pt idx="22">
                  <c:v>49.534999999999997</c:v>
                </c:pt>
                <c:pt idx="23">
                  <c:v>55.695000000000022</c:v>
                </c:pt>
                <c:pt idx="24">
                  <c:v>80.775000000000006</c:v>
                </c:pt>
                <c:pt idx="25">
                  <c:v>72.615000000000038</c:v>
                </c:pt>
                <c:pt idx="26">
                  <c:v>82.21500000000006</c:v>
                </c:pt>
                <c:pt idx="27">
                  <c:v>83.174999999999983</c:v>
                </c:pt>
                <c:pt idx="28">
                  <c:v>84.135000000000019</c:v>
                </c:pt>
                <c:pt idx="29">
                  <c:v>87.015000000000015</c:v>
                </c:pt>
                <c:pt idx="30">
                  <c:v>88.935000000000031</c:v>
                </c:pt>
                <c:pt idx="31">
                  <c:v>99.495000000000033</c:v>
                </c:pt>
                <c:pt idx="32">
                  <c:v>111.97499999999999</c:v>
                </c:pt>
                <c:pt idx="33">
                  <c:v>116.29500000000004</c:v>
                </c:pt>
                <c:pt idx="34">
                  <c:v>101.41499999999999</c:v>
                </c:pt>
                <c:pt idx="35">
                  <c:v>92.775000000000006</c:v>
                </c:pt>
                <c:pt idx="36">
                  <c:v>14.414999999999992</c:v>
                </c:pt>
                <c:pt idx="37">
                  <c:v>31.314999999999998</c:v>
                </c:pt>
                <c:pt idx="38">
                  <c:v>49.514999999999958</c:v>
                </c:pt>
                <c:pt idx="39">
                  <c:v>56.014999999999958</c:v>
                </c:pt>
                <c:pt idx="40">
                  <c:v>65.114999999999981</c:v>
                </c:pt>
                <c:pt idx="41">
                  <c:v>90.140000000000015</c:v>
                </c:pt>
                <c:pt idx="42">
                  <c:v>124.26500000000001</c:v>
                </c:pt>
                <c:pt idx="43">
                  <c:v>131.73999999999998</c:v>
                </c:pt>
                <c:pt idx="44">
                  <c:v>133.36500000000004</c:v>
                </c:pt>
                <c:pt idx="45">
                  <c:v>121.01500000000001</c:v>
                </c:pt>
                <c:pt idx="46">
                  <c:v>96.315000000000026</c:v>
                </c:pt>
                <c:pt idx="47">
                  <c:v>38.465000000000003</c:v>
                </c:pt>
                <c:pt idx="48">
                  <c:v>100.98000000000002</c:v>
                </c:pt>
                <c:pt idx="49">
                  <c:v>84.32</c:v>
                </c:pt>
                <c:pt idx="50">
                  <c:v>71.580000000000041</c:v>
                </c:pt>
                <c:pt idx="51">
                  <c:v>69.62</c:v>
                </c:pt>
                <c:pt idx="52">
                  <c:v>72.069999999999993</c:v>
                </c:pt>
                <c:pt idx="53">
                  <c:v>70.110000000000014</c:v>
                </c:pt>
                <c:pt idx="54">
                  <c:v>95.589999999999975</c:v>
                </c:pt>
                <c:pt idx="55">
                  <c:v>100.49000000000001</c:v>
                </c:pt>
                <c:pt idx="56">
                  <c:v>108.82</c:v>
                </c:pt>
                <c:pt idx="57">
                  <c:v>127.44</c:v>
                </c:pt>
                <c:pt idx="58">
                  <c:v>131.36000000000001</c:v>
                </c:pt>
                <c:pt idx="59">
                  <c:v>106.37</c:v>
                </c:pt>
                <c:pt idx="60">
                  <c:v>129.48499999999999</c:v>
                </c:pt>
                <c:pt idx="61">
                  <c:v>124.23499999999999</c:v>
                </c:pt>
                <c:pt idx="62">
                  <c:v>118.45999999999995</c:v>
                </c:pt>
                <c:pt idx="63">
                  <c:v>122.66</c:v>
                </c:pt>
                <c:pt idx="64">
                  <c:v>125.285</c:v>
                </c:pt>
                <c:pt idx="65">
                  <c:v>115.30999999999997</c:v>
                </c:pt>
                <c:pt idx="66">
                  <c:v>112.68500000000003</c:v>
                </c:pt>
                <c:pt idx="67">
                  <c:v>112.16</c:v>
                </c:pt>
                <c:pt idx="68">
                  <c:v>118.98499999999999</c:v>
                </c:pt>
                <c:pt idx="69">
                  <c:v>115.83500000000001</c:v>
                </c:pt>
                <c:pt idx="70">
                  <c:v>114.78499999999994</c:v>
                </c:pt>
                <c:pt idx="71">
                  <c:v>79.085000000000008</c:v>
                </c:pt>
                <c:pt idx="72">
                  <c:v>26.15500000000003</c:v>
                </c:pt>
                <c:pt idx="73">
                  <c:v>44.840000000000032</c:v>
                </c:pt>
                <c:pt idx="74">
                  <c:v>74.635000000000048</c:v>
                </c:pt>
                <c:pt idx="75">
                  <c:v>84.735000000000014</c:v>
                </c:pt>
                <c:pt idx="76">
                  <c:v>81.705000000000041</c:v>
                </c:pt>
                <c:pt idx="77">
                  <c:v>112.005</c:v>
                </c:pt>
                <c:pt idx="78">
                  <c:v>116.04500000000002</c:v>
                </c:pt>
                <c:pt idx="79">
                  <c:v>114.02499999999998</c:v>
                </c:pt>
                <c:pt idx="80">
                  <c:v>126.64999999999998</c:v>
                </c:pt>
                <c:pt idx="81">
                  <c:v>149.375</c:v>
                </c:pt>
                <c:pt idx="82">
                  <c:v>145.84000000000003</c:v>
                </c:pt>
                <c:pt idx="83">
                  <c:v>154.93</c:v>
                </c:pt>
                <c:pt idx="84">
                  <c:v>191.28000000000009</c:v>
                </c:pt>
                <c:pt idx="85">
                  <c:v>198.56</c:v>
                </c:pt>
                <c:pt idx="86">
                  <c:v>277.08000000000004</c:v>
                </c:pt>
                <c:pt idx="87">
                  <c:v>299.44000000000005</c:v>
                </c:pt>
                <c:pt idx="88">
                  <c:v>283.84000000000003</c:v>
                </c:pt>
                <c:pt idx="89">
                  <c:v>377.44000000000005</c:v>
                </c:pt>
                <c:pt idx="90">
                  <c:v>341.03999999999996</c:v>
                </c:pt>
                <c:pt idx="91">
                  <c:v>367.03999999999996</c:v>
                </c:pt>
                <c:pt idx="92">
                  <c:v>387.84000000000003</c:v>
                </c:pt>
                <c:pt idx="93">
                  <c:v>445.03999999999996</c:v>
                </c:pt>
                <c:pt idx="94">
                  <c:v>439.84000000000003</c:v>
                </c:pt>
                <c:pt idx="95">
                  <c:v>419.03999999999996</c:v>
                </c:pt>
                <c:pt idx="96">
                  <c:v>255.54999999999995</c:v>
                </c:pt>
                <c:pt idx="97">
                  <c:v>223</c:v>
                </c:pt>
                <c:pt idx="98">
                  <c:v>200.21499999999997</c:v>
                </c:pt>
                <c:pt idx="99">
                  <c:v>183.00999999999993</c:v>
                </c:pt>
                <c:pt idx="100">
                  <c:v>209.04999999999995</c:v>
                </c:pt>
                <c:pt idx="101">
                  <c:v>179.755</c:v>
                </c:pt>
                <c:pt idx="102">
                  <c:v>160.22500000000002</c:v>
                </c:pt>
                <c:pt idx="103">
                  <c:v>191.38</c:v>
                </c:pt>
                <c:pt idx="104">
                  <c:v>232.29999999999995</c:v>
                </c:pt>
                <c:pt idx="105">
                  <c:v>264.85000000000002</c:v>
                </c:pt>
                <c:pt idx="106">
                  <c:v>246.25</c:v>
                </c:pt>
                <c:pt idx="107">
                  <c:v>250.89999999999998</c:v>
                </c:pt>
                <c:pt idx="108">
                  <c:v>161.98250000000007</c:v>
                </c:pt>
                <c:pt idx="109">
                  <c:v>134.44249999999994</c:v>
                </c:pt>
                <c:pt idx="110">
                  <c:v>143.62249999999995</c:v>
                </c:pt>
                <c:pt idx="111">
                  <c:v>157.90249999999992</c:v>
                </c:pt>
                <c:pt idx="112">
                  <c:v>150.25250000000005</c:v>
                </c:pt>
                <c:pt idx="113">
                  <c:v>131.89249999999998</c:v>
                </c:pt>
                <c:pt idx="114">
                  <c:v>130.36249999999995</c:v>
                </c:pt>
                <c:pt idx="115">
                  <c:v>133.42249999999996</c:v>
                </c:pt>
                <c:pt idx="116">
                  <c:v>134.44249999999994</c:v>
                </c:pt>
                <c:pt idx="117">
                  <c:v>136.48250000000002</c:v>
                </c:pt>
                <c:pt idx="118">
                  <c:v>151.78250000000003</c:v>
                </c:pt>
                <c:pt idx="119">
                  <c:v>167.59249999999997</c:v>
                </c:pt>
                <c:pt idx="120">
                  <c:v>202.17999999999989</c:v>
                </c:pt>
                <c:pt idx="121">
                  <c:v>207.79000000000002</c:v>
                </c:pt>
                <c:pt idx="122">
                  <c:v>254.70999999999998</c:v>
                </c:pt>
                <c:pt idx="123">
                  <c:v>290.41000000000003</c:v>
                </c:pt>
                <c:pt idx="124">
                  <c:v>300.61000000000007</c:v>
                </c:pt>
                <c:pt idx="125">
                  <c:v>341.41</c:v>
                </c:pt>
                <c:pt idx="126">
                  <c:v>331.21</c:v>
                </c:pt>
                <c:pt idx="127">
                  <c:v>356.71</c:v>
                </c:pt>
                <c:pt idx="128">
                  <c:v>372.00999999999993</c:v>
                </c:pt>
                <c:pt idx="129">
                  <c:v>372.00999999999993</c:v>
                </c:pt>
                <c:pt idx="130">
                  <c:v>361.81</c:v>
                </c:pt>
                <c:pt idx="131">
                  <c:v>387.31</c:v>
                </c:pt>
                <c:pt idx="132">
                  <c:v>317.28999999999996</c:v>
                </c:pt>
                <c:pt idx="133">
                  <c:v>276.09000000000003</c:v>
                </c:pt>
                <c:pt idx="134">
                  <c:v>265.78999999999996</c:v>
                </c:pt>
                <c:pt idx="135">
                  <c:v>250.34000000000003</c:v>
                </c:pt>
                <c:pt idx="136">
                  <c:v>276.09000000000003</c:v>
                </c:pt>
                <c:pt idx="137">
                  <c:v>291.53999999999996</c:v>
                </c:pt>
                <c:pt idx="138">
                  <c:v>327.59000000000003</c:v>
                </c:pt>
                <c:pt idx="139">
                  <c:v>368.78999999999996</c:v>
                </c:pt>
                <c:pt idx="140">
                  <c:v>379.09000000000003</c:v>
                </c:pt>
                <c:pt idx="141">
                  <c:v>373.93999999999994</c:v>
                </c:pt>
                <c:pt idx="142">
                  <c:v>440.89</c:v>
                </c:pt>
                <c:pt idx="143">
                  <c:v>533.59</c:v>
                </c:pt>
                <c:pt idx="144">
                  <c:v>284.78250000000003</c:v>
                </c:pt>
                <c:pt idx="145">
                  <c:v>271.28250000000003</c:v>
                </c:pt>
                <c:pt idx="146">
                  <c:v>280.28250000000003</c:v>
                </c:pt>
                <c:pt idx="147">
                  <c:v>280.28250000000003</c:v>
                </c:pt>
                <c:pt idx="148">
                  <c:v>271.28250000000003</c:v>
                </c:pt>
                <c:pt idx="149">
                  <c:v>293.78250000000003</c:v>
                </c:pt>
                <c:pt idx="150">
                  <c:v>293.78250000000003</c:v>
                </c:pt>
                <c:pt idx="151">
                  <c:v>284.78250000000003</c:v>
                </c:pt>
                <c:pt idx="152">
                  <c:v>307.28250000000003</c:v>
                </c:pt>
                <c:pt idx="153">
                  <c:v>320.78250000000003</c:v>
                </c:pt>
                <c:pt idx="154">
                  <c:v>329.78250000000003</c:v>
                </c:pt>
                <c:pt idx="155">
                  <c:v>275.78250000000003</c:v>
                </c:pt>
                <c:pt idx="156">
                  <c:v>264.63650000000001</c:v>
                </c:pt>
                <c:pt idx="157">
                  <c:v>200.93649999999997</c:v>
                </c:pt>
                <c:pt idx="158">
                  <c:v>210.03649999999999</c:v>
                </c:pt>
                <c:pt idx="159">
                  <c:v>223.68649999999997</c:v>
                </c:pt>
                <c:pt idx="160">
                  <c:v>214.58649999999994</c:v>
                </c:pt>
                <c:pt idx="161">
                  <c:v>228.23649999999992</c:v>
                </c:pt>
                <c:pt idx="162">
                  <c:v>255.53649999999999</c:v>
                </c:pt>
                <c:pt idx="163">
                  <c:v>282.83649999999994</c:v>
                </c:pt>
                <c:pt idx="164">
                  <c:v>301.03649999999999</c:v>
                </c:pt>
                <c:pt idx="165">
                  <c:v>287.38650000000001</c:v>
                </c:pt>
                <c:pt idx="166">
                  <c:v>223.68649999999997</c:v>
                </c:pt>
                <c:pt idx="167">
                  <c:v>196.38650000000001</c:v>
                </c:pt>
                <c:pt idx="168">
                  <c:v>205.1875</c:v>
                </c:pt>
                <c:pt idx="169">
                  <c:v>154.1875</c:v>
                </c:pt>
                <c:pt idx="170">
                  <c:v>164.38749999999993</c:v>
                </c:pt>
                <c:pt idx="171">
                  <c:v>154.1875</c:v>
                </c:pt>
                <c:pt idx="172">
                  <c:v>164.38749999999993</c:v>
                </c:pt>
                <c:pt idx="173">
                  <c:v>146.02749999999997</c:v>
                </c:pt>
                <c:pt idx="174">
                  <c:v>141.94749999999999</c:v>
                </c:pt>
                <c:pt idx="175">
                  <c:v>132.76749999999998</c:v>
                </c:pt>
                <c:pt idx="176">
                  <c:v>128.6875</c:v>
                </c:pt>
                <c:pt idx="177">
                  <c:v>128.6875</c:v>
                </c:pt>
                <c:pt idx="178">
                  <c:v>154.1875</c:v>
                </c:pt>
                <c:pt idx="179">
                  <c:v>128.17750000000001</c:v>
                </c:pt>
                <c:pt idx="180">
                  <c:v>126.43499999999995</c:v>
                </c:pt>
                <c:pt idx="181">
                  <c:v>118.52499999999992</c:v>
                </c:pt>
                <c:pt idx="182">
                  <c:v>112.30999999999995</c:v>
                </c:pt>
                <c:pt idx="183">
                  <c:v>104.96499999999992</c:v>
                </c:pt>
                <c:pt idx="184">
                  <c:v>105.53000000000003</c:v>
                </c:pt>
                <c:pt idx="185">
                  <c:v>99.879999999999939</c:v>
                </c:pt>
                <c:pt idx="186">
                  <c:v>105.53000000000003</c:v>
                </c:pt>
                <c:pt idx="187">
                  <c:v>132.08499999999992</c:v>
                </c:pt>
                <c:pt idx="188">
                  <c:v>170.50499999999988</c:v>
                </c:pt>
                <c:pt idx="189">
                  <c:v>192.53999999999996</c:v>
                </c:pt>
                <c:pt idx="190">
                  <c:v>198.18999999999994</c:v>
                </c:pt>
                <c:pt idx="191">
                  <c:v>179.54499999999996</c:v>
                </c:pt>
                <c:pt idx="192">
                  <c:v>189.65199999999993</c:v>
                </c:pt>
                <c:pt idx="193">
                  <c:v>183.05200000000002</c:v>
                </c:pt>
                <c:pt idx="194">
                  <c:v>191.45199999999988</c:v>
                </c:pt>
                <c:pt idx="195">
                  <c:v>204.65199999999993</c:v>
                </c:pt>
                <c:pt idx="196">
                  <c:v>204.65199999999993</c:v>
                </c:pt>
                <c:pt idx="197">
                  <c:v>212.452</c:v>
                </c:pt>
                <c:pt idx="198">
                  <c:v>204.65199999999993</c:v>
                </c:pt>
                <c:pt idx="199">
                  <c:v>187.25199999999995</c:v>
                </c:pt>
                <c:pt idx="200">
                  <c:v>178.25200000000007</c:v>
                </c:pt>
                <c:pt idx="201">
                  <c:v>168.65200000000004</c:v>
                </c:pt>
                <c:pt idx="202">
                  <c:v>189.05200000000002</c:v>
                </c:pt>
                <c:pt idx="203">
                  <c:v>172.85199999999998</c:v>
                </c:pt>
                <c:pt idx="204">
                  <c:v>165.48499999999996</c:v>
                </c:pt>
                <c:pt idx="205">
                  <c:v>163.77500000000003</c:v>
                </c:pt>
                <c:pt idx="206">
                  <c:v>167.19499999999999</c:v>
                </c:pt>
                <c:pt idx="207">
                  <c:v>166.62499999999994</c:v>
                </c:pt>
                <c:pt idx="208">
                  <c:v>163.77500000000003</c:v>
                </c:pt>
                <c:pt idx="209">
                  <c:v>175.74499999999995</c:v>
                </c:pt>
                <c:pt idx="210">
                  <c:v>191.70499999999998</c:v>
                </c:pt>
                <c:pt idx="211">
                  <c:v>197.97499999999997</c:v>
                </c:pt>
                <c:pt idx="212">
                  <c:v>188.28500000000003</c:v>
                </c:pt>
                <c:pt idx="213">
                  <c:v>184.86499999999995</c:v>
                </c:pt>
                <c:pt idx="214">
                  <c:v>163.77500000000003</c:v>
                </c:pt>
                <c:pt idx="215">
                  <c:v>119.88499999999999</c:v>
                </c:pt>
                <c:pt idx="216">
                  <c:v>197.4079999999999</c:v>
                </c:pt>
                <c:pt idx="217">
                  <c:v>213.08799999999997</c:v>
                </c:pt>
                <c:pt idx="218">
                  <c:v>200.20799999999997</c:v>
                </c:pt>
                <c:pt idx="219">
                  <c:v>196.2879999999999</c:v>
                </c:pt>
                <c:pt idx="220">
                  <c:v>206.36799999999994</c:v>
                </c:pt>
                <c:pt idx="221">
                  <c:v>194.048</c:v>
                </c:pt>
                <c:pt idx="222">
                  <c:v>198.52800000000002</c:v>
                </c:pt>
                <c:pt idx="223">
                  <c:v>186.76799999999992</c:v>
                </c:pt>
                <c:pt idx="224">
                  <c:v>166.60799999999995</c:v>
                </c:pt>
                <c:pt idx="225">
                  <c:v>188.44799999999987</c:v>
                </c:pt>
                <c:pt idx="226">
                  <c:v>194.048</c:v>
                </c:pt>
                <c:pt idx="227">
                  <c:v>188.44799999999987</c:v>
                </c:pt>
                <c:pt idx="228">
                  <c:v>107.64000000000004</c:v>
                </c:pt>
                <c:pt idx="229">
                  <c:v>127.44000000000005</c:v>
                </c:pt>
                <c:pt idx="230">
                  <c:v>127.44000000000005</c:v>
                </c:pt>
                <c:pt idx="231">
                  <c:v>137.88999999999999</c:v>
                </c:pt>
                <c:pt idx="232">
                  <c:v>140.09000000000003</c:v>
                </c:pt>
                <c:pt idx="233">
                  <c:v>130.74</c:v>
                </c:pt>
                <c:pt idx="234">
                  <c:v>123.59000000000003</c:v>
                </c:pt>
                <c:pt idx="235">
                  <c:v>119.19000000000005</c:v>
                </c:pt>
                <c:pt idx="236">
                  <c:v>115.34000000000003</c:v>
                </c:pt>
                <c:pt idx="237">
                  <c:v>115.34000000000003</c:v>
                </c:pt>
                <c:pt idx="238">
                  <c:v>126.34000000000003</c:v>
                </c:pt>
                <c:pt idx="239">
                  <c:v>135.1400000000001</c:v>
                </c:pt>
                <c:pt idx="240">
                  <c:v>143.71249999999998</c:v>
                </c:pt>
                <c:pt idx="241">
                  <c:v>162.61249999999995</c:v>
                </c:pt>
                <c:pt idx="242">
                  <c:v>200.95249999999999</c:v>
                </c:pt>
                <c:pt idx="243">
                  <c:v>233.35249999999996</c:v>
                </c:pt>
                <c:pt idx="244">
                  <c:v>254.95249999999999</c:v>
                </c:pt>
                <c:pt idx="245">
                  <c:v>330.5524999999999</c:v>
                </c:pt>
                <c:pt idx="246">
                  <c:v>362.95249999999999</c:v>
                </c:pt>
                <c:pt idx="247">
                  <c:v>389.95249999999999</c:v>
                </c:pt>
                <c:pt idx="248">
                  <c:v>443.95249999999999</c:v>
                </c:pt>
                <c:pt idx="249">
                  <c:v>438.5524999999999</c:v>
                </c:pt>
                <c:pt idx="250">
                  <c:v>422.35249999999996</c:v>
                </c:pt>
                <c:pt idx="251">
                  <c:v>384.5524999999999</c:v>
                </c:pt>
                <c:pt idx="252">
                  <c:v>368.84000000000009</c:v>
                </c:pt>
                <c:pt idx="253">
                  <c:v>343.64000000000004</c:v>
                </c:pt>
                <c:pt idx="254">
                  <c:v>362.53999999999991</c:v>
                </c:pt>
                <c:pt idx="255">
                  <c:v>381.44</c:v>
                </c:pt>
                <c:pt idx="256">
                  <c:v>406.64000000000004</c:v>
                </c:pt>
                <c:pt idx="257">
                  <c:v>507.44</c:v>
                </c:pt>
                <c:pt idx="258">
                  <c:v>538.94000000000005</c:v>
                </c:pt>
                <c:pt idx="259">
                  <c:v>564.1400000000001</c:v>
                </c:pt>
                <c:pt idx="260">
                  <c:v>595.6400000000001</c:v>
                </c:pt>
                <c:pt idx="261">
                  <c:v>614.54</c:v>
                </c:pt>
                <c:pt idx="262">
                  <c:v>570.44000000000005</c:v>
                </c:pt>
                <c:pt idx="263">
                  <c:v>557.84000000000015</c:v>
                </c:pt>
                <c:pt idx="264">
                  <c:v>334.83999999999992</c:v>
                </c:pt>
                <c:pt idx="265">
                  <c:v>288.03999999999996</c:v>
                </c:pt>
                <c:pt idx="266">
                  <c:v>334.83999999999992</c:v>
                </c:pt>
                <c:pt idx="267">
                  <c:v>352.39</c:v>
                </c:pt>
                <c:pt idx="268">
                  <c:v>358.24</c:v>
                </c:pt>
                <c:pt idx="269">
                  <c:v>381.64</c:v>
                </c:pt>
                <c:pt idx="270">
                  <c:v>375.78999999999996</c:v>
                </c:pt>
              </c:numCache>
            </c:numRef>
          </c:val>
          <c:smooth val="0"/>
          <c:extLst>
            <c:ext xmlns:c16="http://schemas.microsoft.com/office/drawing/2014/chart" uri="{C3380CC4-5D6E-409C-BE32-E72D297353CC}">
              <c16:uniqueId val="{00000002-A379-47FA-8916-732345F05F26}"/>
            </c:ext>
          </c:extLst>
        </c:ser>
        <c:dLbls>
          <c:showLegendKey val="0"/>
          <c:showVal val="0"/>
          <c:showCatName val="0"/>
          <c:showSerName val="0"/>
          <c:showPercent val="0"/>
          <c:showBubbleSize val="0"/>
        </c:dLbls>
        <c:smooth val="0"/>
        <c:axId val="415316648"/>
        <c:axId val="415312336"/>
      </c:lineChart>
      <c:catAx>
        <c:axId val="415316648"/>
        <c:scaling>
          <c:orientation val="minMax"/>
        </c:scaling>
        <c:delete val="0"/>
        <c:axPos val="b"/>
        <c:numFmt formatCode="General" sourceLinked="1"/>
        <c:majorTickMark val="out"/>
        <c:minorTickMark val="none"/>
        <c:tickLblPos val="nextTo"/>
        <c:txPr>
          <a:bodyPr rot="-5400000" vert="horz"/>
          <a:lstStyle/>
          <a:p>
            <a:pPr>
              <a:defRPr sz="1300" b="0" i="0" u="none" strike="noStrike" baseline="0">
                <a:solidFill>
                  <a:sysClr val="windowText" lastClr="000000"/>
                </a:solidFill>
                <a:latin typeface="Calibri"/>
                <a:ea typeface="Calibri"/>
                <a:cs typeface="Calibri"/>
              </a:defRPr>
            </a:pPr>
            <a:endParaRPr lang="en-US"/>
          </a:p>
        </c:txPr>
        <c:crossAx val="415312336"/>
        <c:crosses val="autoZero"/>
        <c:auto val="1"/>
        <c:lblAlgn val="ctr"/>
        <c:lblOffset val="100"/>
        <c:tickLblSkip val="12"/>
        <c:tickMarkSkip val="2"/>
        <c:noMultiLvlLbl val="0"/>
      </c:catAx>
      <c:valAx>
        <c:axId val="415312336"/>
        <c:scaling>
          <c:orientation val="minMax"/>
          <c:max val="1000"/>
          <c:min val="0"/>
        </c:scaling>
        <c:delete val="0"/>
        <c:axPos val="l"/>
        <c:majorGridlines/>
        <c:title>
          <c:tx>
            <c:rich>
              <a:bodyPr/>
              <a:lstStyle/>
              <a:p>
                <a:pPr>
                  <a:defRPr sz="1400" b="0" i="0" u="none" strike="noStrike" baseline="0">
                    <a:solidFill>
                      <a:sysClr val="windowText" lastClr="000000"/>
                    </a:solidFill>
                    <a:latin typeface="Calibri"/>
                    <a:ea typeface="Calibri"/>
                    <a:cs typeface="Calibri"/>
                  </a:defRPr>
                </a:pPr>
                <a:r>
                  <a:rPr lang="en-US" b="0">
                    <a:solidFill>
                      <a:sysClr val="windowText" lastClr="000000"/>
                    </a:solidFill>
                  </a:rPr>
                  <a:t>$</a:t>
                </a:r>
                <a:r>
                  <a:rPr lang="en-US" b="0" baseline="0">
                    <a:solidFill>
                      <a:sysClr val="windowText" lastClr="000000"/>
                    </a:solidFill>
                  </a:rPr>
                  <a:t> per acre</a:t>
                </a:r>
                <a:endParaRPr lang="en-US" b="0">
                  <a:solidFill>
                    <a:sysClr val="windowText" lastClr="000000"/>
                  </a:solidFill>
                </a:endParaRPr>
              </a:p>
            </c:rich>
          </c:tx>
          <c:layout>
            <c:manualLayout>
              <c:xMode val="edge"/>
              <c:yMode val="edge"/>
              <c:x val="1.5118787536559999E-2"/>
              <c:y val="0.40575857411921501"/>
            </c:manualLayout>
          </c:layout>
          <c:overlay val="0"/>
        </c:title>
        <c:numFmt formatCode="_(&quot;$&quot;* #,##0_);_(&quot;$&quot;* \(#,##0\);_(&quot;$&quot;* &quot;-&quot;_);_(@_)" sourceLinked="1"/>
        <c:majorTickMark val="out"/>
        <c:minorTickMark val="none"/>
        <c:tickLblPos val="nextTo"/>
        <c:txPr>
          <a:bodyPr rot="0" vert="horz"/>
          <a:lstStyle/>
          <a:p>
            <a:pPr>
              <a:defRPr sz="1400" b="0" i="0" u="none" strike="noStrike" baseline="0">
                <a:solidFill>
                  <a:sysClr val="windowText" lastClr="000000"/>
                </a:solidFill>
                <a:latin typeface="Calibri"/>
                <a:ea typeface="Calibri"/>
                <a:cs typeface="Calibri"/>
              </a:defRPr>
            </a:pPr>
            <a:endParaRPr lang="en-US"/>
          </a:p>
        </c:txPr>
        <c:crossAx val="415316648"/>
        <c:crosses val="autoZero"/>
        <c:crossBetween val="between"/>
      </c:valAx>
    </c:plotArea>
    <c:legend>
      <c:legendPos val="r"/>
      <c:layout>
        <c:manualLayout>
          <c:xMode val="edge"/>
          <c:yMode val="edge"/>
          <c:x val="0.199813264740035"/>
          <c:y val="0.93012381622400297"/>
          <c:w val="0.64543758387667605"/>
          <c:h val="5.4809855354906997E-2"/>
        </c:manualLayout>
      </c:layout>
      <c:overlay val="0"/>
      <c:txPr>
        <a:bodyPr/>
        <a:lstStyle/>
        <a:p>
          <a:pPr>
            <a:defRPr sz="1600" b="0" i="0" u="none" strike="noStrike" baseline="0">
              <a:solidFill>
                <a:sysClr val="windowText" lastClr="000000"/>
              </a:solidFill>
              <a:latin typeface="Calibri"/>
              <a:ea typeface="Calibri"/>
              <a:cs typeface="Calibri"/>
            </a:defRPr>
          </a:pPr>
          <a:endParaRPr lang="en-US"/>
        </a:p>
      </c:txPr>
    </c:legend>
    <c:plotVisOnly val="1"/>
    <c:dispBlanksAs val="gap"/>
    <c:showDLblsOverMax val="0"/>
  </c:chart>
  <c:spPr>
    <a:ln>
      <a:noFill/>
    </a:ln>
  </c:spPr>
  <c:txPr>
    <a:bodyPr/>
    <a:lstStyle/>
    <a:p>
      <a:pPr>
        <a:defRPr sz="1400" b="0" i="0" u="none" strike="noStrike" baseline="0">
          <a:solidFill>
            <a:srgbClr val="000000"/>
          </a:solidFill>
          <a:latin typeface="Calibri"/>
          <a:ea typeface="Calibri"/>
          <a:cs typeface="Calibri"/>
        </a:defRPr>
      </a:pPr>
      <a:endParaRPr lang="en-US"/>
    </a:p>
  </c:txPr>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a:lstStyle/>
          <a:p>
            <a:pPr>
              <a:defRPr sz="1800" b="1" i="0" u="none" strike="noStrike" baseline="0">
                <a:solidFill>
                  <a:sysClr val="windowText" lastClr="000000"/>
                </a:solidFill>
                <a:latin typeface="Calibri"/>
                <a:ea typeface="Calibri"/>
                <a:cs typeface="Calibri"/>
              </a:defRPr>
            </a:pPr>
            <a:r>
              <a:rPr lang="en-US" sz="1800">
                <a:solidFill>
                  <a:sysClr val="windowText" lastClr="000000"/>
                </a:solidFill>
              </a:rPr>
              <a:t>Tenant Farmer Returns per Acre</a:t>
            </a:r>
          </a:p>
          <a:p>
            <a:pPr>
              <a:defRPr sz="1800" b="1" i="0" u="none" strike="noStrike" baseline="0">
                <a:solidFill>
                  <a:sysClr val="windowText" lastClr="000000"/>
                </a:solidFill>
                <a:latin typeface="Calibri"/>
                <a:ea typeface="Calibri"/>
                <a:cs typeface="Calibri"/>
              </a:defRPr>
            </a:pPr>
            <a:r>
              <a:rPr lang="en-US" sz="1600">
                <a:solidFill>
                  <a:sysClr val="windowText" lastClr="000000"/>
                </a:solidFill>
              </a:rPr>
              <a:t> </a:t>
            </a:r>
            <a:r>
              <a:rPr lang="en-US" sz="1600" b="0" i="0" baseline="0">
                <a:solidFill>
                  <a:sysClr val="windowText" lastClr="000000"/>
                </a:solidFill>
                <a:effectLst/>
              </a:rPr>
              <a:t>(per marketing year month)</a:t>
            </a:r>
            <a:endParaRPr lang="en-US" sz="1600">
              <a:solidFill>
                <a:sysClr val="windowText" lastClr="000000"/>
              </a:solidFill>
            </a:endParaRPr>
          </a:p>
        </c:rich>
      </c:tx>
      <c:layout>
        <c:manualLayout>
          <c:xMode val="edge"/>
          <c:yMode val="edge"/>
          <c:x val="0.312278161597564"/>
          <c:y val="1.8025744789869399E-2"/>
        </c:manualLayout>
      </c:layout>
      <c:overlay val="1"/>
    </c:title>
    <c:autoTitleDeleted val="0"/>
    <c:plotArea>
      <c:layout>
        <c:manualLayout>
          <c:layoutTarget val="inner"/>
          <c:xMode val="edge"/>
          <c:yMode val="edge"/>
          <c:x val="0.12502912467003499"/>
          <c:y val="0.15039174586253301"/>
          <c:w val="0.86900118775939394"/>
          <c:h val="0.65946544530539297"/>
        </c:manualLayout>
      </c:layout>
      <c:lineChart>
        <c:grouping val="standard"/>
        <c:varyColors val="0"/>
        <c:ser>
          <c:idx val="2"/>
          <c:order val="0"/>
          <c:tx>
            <c:v>Income</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Profitability'!$R$6:$R$281</c:f>
              <c:numCache>
                <c:formatCode>_("$"* #,##0_);_("$"* \(#,##0\);_("$"* "-"_);_(@_)</c:formatCode>
                <c:ptCount val="276"/>
                <c:pt idx="0">
                  <c:v>222.05500000000001</c:v>
                </c:pt>
                <c:pt idx="1">
                  <c:v>216.83500000000001</c:v>
                </c:pt>
                <c:pt idx="2">
                  <c:v>225.1</c:v>
                </c:pt>
                <c:pt idx="3">
                  <c:v>231.625</c:v>
                </c:pt>
                <c:pt idx="4">
                  <c:v>222.05500000000001</c:v>
                </c:pt>
                <c:pt idx="5">
                  <c:v>216.4</c:v>
                </c:pt>
                <c:pt idx="6">
                  <c:v>211.61500000000001</c:v>
                </c:pt>
                <c:pt idx="7">
                  <c:v>207.26500000000001</c:v>
                </c:pt>
                <c:pt idx="8">
                  <c:v>210.31</c:v>
                </c:pt>
                <c:pt idx="9">
                  <c:v>217.27</c:v>
                </c:pt>
                <c:pt idx="10">
                  <c:v>232.49499999999998</c:v>
                </c:pt>
                <c:pt idx="11">
                  <c:v>236.845</c:v>
                </c:pt>
                <c:pt idx="12">
                  <c:v>227.39999999999998</c:v>
                </c:pt>
                <c:pt idx="13">
                  <c:v>203.2</c:v>
                </c:pt>
                <c:pt idx="14">
                  <c:v>207.16</c:v>
                </c:pt>
                <c:pt idx="15">
                  <c:v>207.16</c:v>
                </c:pt>
                <c:pt idx="16">
                  <c:v>205.84</c:v>
                </c:pt>
                <c:pt idx="17">
                  <c:v>207.60000000000002</c:v>
                </c:pt>
                <c:pt idx="18">
                  <c:v>213.76</c:v>
                </c:pt>
                <c:pt idx="19">
                  <c:v>216.84</c:v>
                </c:pt>
                <c:pt idx="20">
                  <c:v>226.08</c:v>
                </c:pt>
                <c:pt idx="21">
                  <c:v>237.95999999999998</c:v>
                </c:pt>
                <c:pt idx="22">
                  <c:v>256.44</c:v>
                </c:pt>
                <c:pt idx="23">
                  <c:v>262.60000000000002</c:v>
                </c:pt>
                <c:pt idx="24">
                  <c:v>282.76</c:v>
                </c:pt>
                <c:pt idx="25">
                  <c:v>274.60000000000002</c:v>
                </c:pt>
                <c:pt idx="26">
                  <c:v>284.20000000000005</c:v>
                </c:pt>
                <c:pt idx="27">
                  <c:v>285.15999999999997</c:v>
                </c:pt>
                <c:pt idx="28">
                  <c:v>286.12</c:v>
                </c:pt>
                <c:pt idx="29">
                  <c:v>289</c:v>
                </c:pt>
                <c:pt idx="30">
                  <c:v>290.92</c:v>
                </c:pt>
                <c:pt idx="31">
                  <c:v>301.48</c:v>
                </c:pt>
                <c:pt idx="32">
                  <c:v>313.95999999999998</c:v>
                </c:pt>
                <c:pt idx="33">
                  <c:v>318.28000000000003</c:v>
                </c:pt>
                <c:pt idx="34">
                  <c:v>303.39999999999998</c:v>
                </c:pt>
                <c:pt idx="35">
                  <c:v>294.76</c:v>
                </c:pt>
                <c:pt idx="36">
                  <c:v>221.95</c:v>
                </c:pt>
                <c:pt idx="37">
                  <c:v>238.85</c:v>
                </c:pt>
                <c:pt idx="38">
                  <c:v>257.04999999999995</c:v>
                </c:pt>
                <c:pt idx="39">
                  <c:v>263.54999999999995</c:v>
                </c:pt>
                <c:pt idx="40">
                  <c:v>272.64999999999998</c:v>
                </c:pt>
                <c:pt idx="41">
                  <c:v>297.67500000000001</c:v>
                </c:pt>
                <c:pt idx="42">
                  <c:v>331.8</c:v>
                </c:pt>
                <c:pt idx="43">
                  <c:v>339.27499999999998</c:v>
                </c:pt>
                <c:pt idx="44">
                  <c:v>340.90000000000003</c:v>
                </c:pt>
                <c:pt idx="45">
                  <c:v>328.55</c:v>
                </c:pt>
                <c:pt idx="46">
                  <c:v>303.85000000000002</c:v>
                </c:pt>
                <c:pt idx="47">
                  <c:v>246</c:v>
                </c:pt>
                <c:pt idx="48">
                  <c:v>317.04000000000002</c:v>
                </c:pt>
                <c:pt idx="49">
                  <c:v>300.38</c:v>
                </c:pt>
                <c:pt idx="50">
                  <c:v>287.64000000000004</c:v>
                </c:pt>
                <c:pt idx="51">
                  <c:v>285.68</c:v>
                </c:pt>
                <c:pt idx="52">
                  <c:v>288.13</c:v>
                </c:pt>
                <c:pt idx="53">
                  <c:v>286.17</c:v>
                </c:pt>
                <c:pt idx="54">
                  <c:v>311.64999999999998</c:v>
                </c:pt>
                <c:pt idx="55">
                  <c:v>316.55</c:v>
                </c:pt>
                <c:pt idx="56">
                  <c:v>324.88</c:v>
                </c:pt>
                <c:pt idx="57">
                  <c:v>343.5</c:v>
                </c:pt>
                <c:pt idx="58">
                  <c:v>347.42</c:v>
                </c:pt>
                <c:pt idx="59">
                  <c:v>322.43</c:v>
                </c:pt>
                <c:pt idx="60">
                  <c:v>364.5</c:v>
                </c:pt>
                <c:pt idx="61">
                  <c:v>359.25</c:v>
                </c:pt>
                <c:pt idx="62">
                  <c:v>353.47499999999997</c:v>
                </c:pt>
                <c:pt idx="63">
                  <c:v>357.67500000000001</c:v>
                </c:pt>
                <c:pt idx="64">
                  <c:v>360.3</c:v>
                </c:pt>
                <c:pt idx="65">
                  <c:v>350.32499999999999</c:v>
                </c:pt>
                <c:pt idx="66">
                  <c:v>347.70000000000005</c:v>
                </c:pt>
                <c:pt idx="67">
                  <c:v>347.17500000000001</c:v>
                </c:pt>
                <c:pt idx="68">
                  <c:v>354</c:v>
                </c:pt>
                <c:pt idx="69">
                  <c:v>350.85</c:v>
                </c:pt>
                <c:pt idx="70">
                  <c:v>349.79999999999995</c:v>
                </c:pt>
                <c:pt idx="71">
                  <c:v>314.10000000000002</c:v>
                </c:pt>
                <c:pt idx="72">
                  <c:v>283.05500000000001</c:v>
                </c:pt>
                <c:pt idx="73">
                  <c:v>301.74</c:v>
                </c:pt>
                <c:pt idx="74">
                  <c:v>331.53500000000003</c:v>
                </c:pt>
                <c:pt idx="75">
                  <c:v>341.63499999999999</c:v>
                </c:pt>
                <c:pt idx="76">
                  <c:v>338.60500000000002</c:v>
                </c:pt>
                <c:pt idx="77">
                  <c:v>368.90499999999997</c:v>
                </c:pt>
                <c:pt idx="78">
                  <c:v>372.94499999999999</c:v>
                </c:pt>
                <c:pt idx="79">
                  <c:v>370.92499999999995</c:v>
                </c:pt>
                <c:pt idx="80">
                  <c:v>383.54999999999995</c:v>
                </c:pt>
                <c:pt idx="81">
                  <c:v>406.27499999999998</c:v>
                </c:pt>
                <c:pt idx="82">
                  <c:v>402.74</c:v>
                </c:pt>
                <c:pt idx="83">
                  <c:v>411.83</c:v>
                </c:pt>
                <c:pt idx="84">
                  <c:v>452.44000000000005</c:v>
                </c:pt>
                <c:pt idx="85">
                  <c:v>459.71999999999997</c:v>
                </c:pt>
                <c:pt idx="86">
                  <c:v>538.24</c:v>
                </c:pt>
                <c:pt idx="87">
                  <c:v>560.6</c:v>
                </c:pt>
                <c:pt idx="88">
                  <c:v>545</c:v>
                </c:pt>
                <c:pt idx="89">
                  <c:v>638.6</c:v>
                </c:pt>
                <c:pt idx="90">
                  <c:v>602.19999999999993</c:v>
                </c:pt>
                <c:pt idx="91">
                  <c:v>628.19999999999993</c:v>
                </c:pt>
                <c:pt idx="92">
                  <c:v>649</c:v>
                </c:pt>
                <c:pt idx="93">
                  <c:v>706.19999999999993</c:v>
                </c:pt>
                <c:pt idx="94">
                  <c:v>701</c:v>
                </c:pt>
                <c:pt idx="95">
                  <c:v>680.19999999999993</c:v>
                </c:pt>
                <c:pt idx="96">
                  <c:v>541.15</c:v>
                </c:pt>
                <c:pt idx="97">
                  <c:v>508.6</c:v>
                </c:pt>
                <c:pt idx="98">
                  <c:v>485.815</c:v>
                </c:pt>
                <c:pt idx="99">
                  <c:v>468.60999999999996</c:v>
                </c:pt>
                <c:pt idx="100">
                  <c:v>494.65</c:v>
                </c:pt>
                <c:pt idx="101">
                  <c:v>465.35500000000002</c:v>
                </c:pt>
                <c:pt idx="102">
                  <c:v>445.82500000000005</c:v>
                </c:pt>
                <c:pt idx="103">
                  <c:v>476.98</c:v>
                </c:pt>
                <c:pt idx="104">
                  <c:v>517.9</c:v>
                </c:pt>
                <c:pt idx="105">
                  <c:v>550.45000000000005</c:v>
                </c:pt>
                <c:pt idx="106">
                  <c:v>531.85</c:v>
                </c:pt>
                <c:pt idx="107">
                  <c:v>536.5</c:v>
                </c:pt>
                <c:pt idx="108">
                  <c:v>529.3900000000001</c:v>
                </c:pt>
                <c:pt idx="109">
                  <c:v>501.84999999999997</c:v>
                </c:pt>
                <c:pt idx="110">
                  <c:v>511.03</c:v>
                </c:pt>
                <c:pt idx="111">
                  <c:v>525.30999999999995</c:v>
                </c:pt>
                <c:pt idx="112">
                  <c:v>517.66000000000008</c:v>
                </c:pt>
                <c:pt idx="113">
                  <c:v>499.3</c:v>
                </c:pt>
                <c:pt idx="114">
                  <c:v>497.77</c:v>
                </c:pt>
                <c:pt idx="115">
                  <c:v>500.83</c:v>
                </c:pt>
                <c:pt idx="116">
                  <c:v>501.84999999999997</c:v>
                </c:pt>
                <c:pt idx="117">
                  <c:v>503.89000000000004</c:v>
                </c:pt>
                <c:pt idx="118">
                  <c:v>519.19000000000005</c:v>
                </c:pt>
                <c:pt idx="119">
                  <c:v>535</c:v>
                </c:pt>
                <c:pt idx="120">
                  <c:v>528.36999999999989</c:v>
                </c:pt>
                <c:pt idx="121">
                  <c:v>533.98</c:v>
                </c:pt>
                <c:pt idx="122">
                  <c:v>580.9</c:v>
                </c:pt>
                <c:pt idx="123">
                  <c:v>616.6</c:v>
                </c:pt>
                <c:pt idx="124">
                  <c:v>626.80000000000007</c:v>
                </c:pt>
                <c:pt idx="125">
                  <c:v>667.6</c:v>
                </c:pt>
                <c:pt idx="126">
                  <c:v>657.4</c:v>
                </c:pt>
                <c:pt idx="127">
                  <c:v>682.9</c:v>
                </c:pt>
                <c:pt idx="128">
                  <c:v>698.19999999999993</c:v>
                </c:pt>
                <c:pt idx="129">
                  <c:v>698.19999999999993</c:v>
                </c:pt>
                <c:pt idx="130">
                  <c:v>688</c:v>
                </c:pt>
                <c:pt idx="131">
                  <c:v>713.5</c:v>
                </c:pt>
                <c:pt idx="132">
                  <c:v>673.9</c:v>
                </c:pt>
                <c:pt idx="133">
                  <c:v>632.70000000000005</c:v>
                </c:pt>
                <c:pt idx="134">
                  <c:v>622.4</c:v>
                </c:pt>
                <c:pt idx="135">
                  <c:v>606.95000000000005</c:v>
                </c:pt>
                <c:pt idx="136">
                  <c:v>632.70000000000005</c:v>
                </c:pt>
                <c:pt idx="137">
                  <c:v>648.15</c:v>
                </c:pt>
                <c:pt idx="138">
                  <c:v>684.2</c:v>
                </c:pt>
                <c:pt idx="139">
                  <c:v>725.4</c:v>
                </c:pt>
                <c:pt idx="140">
                  <c:v>735.7</c:v>
                </c:pt>
                <c:pt idx="141">
                  <c:v>730.55</c:v>
                </c:pt>
                <c:pt idx="142">
                  <c:v>797.5</c:v>
                </c:pt>
                <c:pt idx="143">
                  <c:v>890.2</c:v>
                </c:pt>
                <c:pt idx="144">
                  <c:v>673</c:v>
                </c:pt>
                <c:pt idx="145">
                  <c:v>659.5</c:v>
                </c:pt>
                <c:pt idx="146">
                  <c:v>668.5</c:v>
                </c:pt>
                <c:pt idx="147">
                  <c:v>668.5</c:v>
                </c:pt>
                <c:pt idx="148">
                  <c:v>659.5</c:v>
                </c:pt>
                <c:pt idx="149">
                  <c:v>682</c:v>
                </c:pt>
                <c:pt idx="150">
                  <c:v>682</c:v>
                </c:pt>
                <c:pt idx="151">
                  <c:v>673</c:v>
                </c:pt>
                <c:pt idx="152">
                  <c:v>695.5</c:v>
                </c:pt>
                <c:pt idx="153">
                  <c:v>709</c:v>
                </c:pt>
                <c:pt idx="154">
                  <c:v>718</c:v>
                </c:pt>
                <c:pt idx="155">
                  <c:v>664</c:v>
                </c:pt>
                <c:pt idx="156">
                  <c:v>642.45000000000005</c:v>
                </c:pt>
                <c:pt idx="157">
                  <c:v>578.75</c:v>
                </c:pt>
                <c:pt idx="158">
                  <c:v>587.85</c:v>
                </c:pt>
                <c:pt idx="159">
                  <c:v>601.5</c:v>
                </c:pt>
                <c:pt idx="160">
                  <c:v>592.4</c:v>
                </c:pt>
                <c:pt idx="161">
                  <c:v>606.04999999999995</c:v>
                </c:pt>
                <c:pt idx="162">
                  <c:v>633.35</c:v>
                </c:pt>
                <c:pt idx="163">
                  <c:v>660.65</c:v>
                </c:pt>
                <c:pt idx="164">
                  <c:v>678.85</c:v>
                </c:pt>
                <c:pt idx="165">
                  <c:v>665.2</c:v>
                </c:pt>
                <c:pt idx="166">
                  <c:v>601.5</c:v>
                </c:pt>
                <c:pt idx="167">
                  <c:v>574.20000000000005</c:v>
                </c:pt>
                <c:pt idx="168">
                  <c:v>571</c:v>
                </c:pt>
                <c:pt idx="169">
                  <c:v>520</c:v>
                </c:pt>
                <c:pt idx="170">
                  <c:v>530.19999999999993</c:v>
                </c:pt>
                <c:pt idx="171">
                  <c:v>520</c:v>
                </c:pt>
                <c:pt idx="172">
                  <c:v>530.19999999999993</c:v>
                </c:pt>
                <c:pt idx="173">
                  <c:v>511.84</c:v>
                </c:pt>
                <c:pt idx="174">
                  <c:v>507.76</c:v>
                </c:pt>
                <c:pt idx="175">
                  <c:v>498.58</c:v>
                </c:pt>
                <c:pt idx="176">
                  <c:v>494.5</c:v>
                </c:pt>
                <c:pt idx="177">
                  <c:v>494.5</c:v>
                </c:pt>
                <c:pt idx="178">
                  <c:v>520</c:v>
                </c:pt>
                <c:pt idx="179">
                  <c:v>493.99</c:v>
                </c:pt>
                <c:pt idx="180">
                  <c:v>513.89499999999998</c:v>
                </c:pt>
                <c:pt idx="181">
                  <c:v>505.98499999999996</c:v>
                </c:pt>
                <c:pt idx="182">
                  <c:v>499.77</c:v>
                </c:pt>
                <c:pt idx="183">
                  <c:v>492.42499999999995</c:v>
                </c:pt>
                <c:pt idx="184">
                  <c:v>492.99000000000007</c:v>
                </c:pt>
                <c:pt idx="185">
                  <c:v>487.34</c:v>
                </c:pt>
                <c:pt idx="186">
                  <c:v>492.99000000000007</c:v>
                </c:pt>
                <c:pt idx="187">
                  <c:v>519.54499999999996</c:v>
                </c:pt>
                <c:pt idx="188">
                  <c:v>557.96499999999992</c:v>
                </c:pt>
                <c:pt idx="189">
                  <c:v>580</c:v>
                </c:pt>
                <c:pt idx="190">
                  <c:v>585.65</c:v>
                </c:pt>
                <c:pt idx="191">
                  <c:v>567.005</c:v>
                </c:pt>
                <c:pt idx="192">
                  <c:v>560.79999999999995</c:v>
                </c:pt>
                <c:pt idx="193">
                  <c:v>554.20000000000005</c:v>
                </c:pt>
                <c:pt idx="194">
                  <c:v>562.59999999999991</c:v>
                </c:pt>
                <c:pt idx="195">
                  <c:v>575.79999999999995</c:v>
                </c:pt>
                <c:pt idx="196">
                  <c:v>575.79999999999995</c:v>
                </c:pt>
                <c:pt idx="197">
                  <c:v>583.6</c:v>
                </c:pt>
                <c:pt idx="198">
                  <c:v>575.79999999999995</c:v>
                </c:pt>
                <c:pt idx="199">
                  <c:v>558.4</c:v>
                </c:pt>
                <c:pt idx="200">
                  <c:v>549.40000000000009</c:v>
                </c:pt>
                <c:pt idx="201">
                  <c:v>539.80000000000007</c:v>
                </c:pt>
                <c:pt idx="202">
                  <c:v>560.20000000000005</c:v>
                </c:pt>
                <c:pt idx="203">
                  <c:v>544</c:v>
                </c:pt>
                <c:pt idx="204">
                  <c:v>525.26</c:v>
                </c:pt>
                <c:pt idx="205">
                  <c:v>523.55000000000007</c:v>
                </c:pt>
                <c:pt idx="206">
                  <c:v>526.97</c:v>
                </c:pt>
                <c:pt idx="207">
                  <c:v>526.4</c:v>
                </c:pt>
                <c:pt idx="208">
                  <c:v>523.55000000000007</c:v>
                </c:pt>
                <c:pt idx="209">
                  <c:v>535.52</c:v>
                </c:pt>
                <c:pt idx="210">
                  <c:v>551.48</c:v>
                </c:pt>
                <c:pt idx="211">
                  <c:v>557.75</c:v>
                </c:pt>
                <c:pt idx="212">
                  <c:v>548.06000000000006</c:v>
                </c:pt>
                <c:pt idx="213">
                  <c:v>544.64</c:v>
                </c:pt>
                <c:pt idx="214">
                  <c:v>523.55000000000007</c:v>
                </c:pt>
                <c:pt idx="215">
                  <c:v>479.66</c:v>
                </c:pt>
                <c:pt idx="216">
                  <c:v>567.04</c:v>
                </c:pt>
                <c:pt idx="217">
                  <c:v>582.72</c:v>
                </c:pt>
                <c:pt idx="218">
                  <c:v>569.84</c:v>
                </c:pt>
                <c:pt idx="219">
                  <c:v>565.91999999999996</c:v>
                </c:pt>
                <c:pt idx="220">
                  <c:v>576</c:v>
                </c:pt>
                <c:pt idx="221">
                  <c:v>563.68000000000006</c:v>
                </c:pt>
                <c:pt idx="222">
                  <c:v>568.16000000000008</c:v>
                </c:pt>
                <c:pt idx="223">
                  <c:v>556.4</c:v>
                </c:pt>
                <c:pt idx="224">
                  <c:v>536.24</c:v>
                </c:pt>
                <c:pt idx="225">
                  <c:v>558.07999999999993</c:v>
                </c:pt>
                <c:pt idx="226">
                  <c:v>563.68000000000006</c:v>
                </c:pt>
                <c:pt idx="227">
                  <c:v>558.07999999999993</c:v>
                </c:pt>
                <c:pt idx="228">
                  <c:v>507.40000000000003</c:v>
                </c:pt>
                <c:pt idx="229">
                  <c:v>527.20000000000005</c:v>
                </c:pt>
                <c:pt idx="230">
                  <c:v>527.20000000000005</c:v>
                </c:pt>
                <c:pt idx="231">
                  <c:v>537.65</c:v>
                </c:pt>
                <c:pt idx="232">
                  <c:v>539.85</c:v>
                </c:pt>
                <c:pt idx="233">
                  <c:v>530.5</c:v>
                </c:pt>
                <c:pt idx="234">
                  <c:v>523.35</c:v>
                </c:pt>
                <c:pt idx="235">
                  <c:v>518.95000000000005</c:v>
                </c:pt>
                <c:pt idx="236">
                  <c:v>515.1</c:v>
                </c:pt>
                <c:pt idx="237">
                  <c:v>515.1</c:v>
                </c:pt>
                <c:pt idx="238">
                  <c:v>526.1</c:v>
                </c:pt>
                <c:pt idx="239">
                  <c:v>534.90000000000009</c:v>
                </c:pt>
                <c:pt idx="240">
                  <c:v>528.79849999999999</c:v>
                </c:pt>
                <c:pt idx="241">
                  <c:v>547.69849999999997</c:v>
                </c:pt>
                <c:pt idx="242">
                  <c:v>586.0385</c:v>
                </c:pt>
                <c:pt idx="243">
                  <c:v>618.43849999999998</c:v>
                </c:pt>
                <c:pt idx="244">
                  <c:v>640.0385</c:v>
                </c:pt>
                <c:pt idx="245">
                  <c:v>715.63849999999991</c:v>
                </c:pt>
                <c:pt idx="246">
                  <c:v>748.0385</c:v>
                </c:pt>
                <c:pt idx="247">
                  <c:v>775.0385</c:v>
                </c:pt>
                <c:pt idx="248">
                  <c:v>829.0385</c:v>
                </c:pt>
                <c:pt idx="249">
                  <c:v>823.63849999999991</c:v>
                </c:pt>
                <c:pt idx="250">
                  <c:v>807.43849999999998</c:v>
                </c:pt>
                <c:pt idx="251">
                  <c:v>769.63849999999991</c:v>
                </c:pt>
                <c:pt idx="252">
                  <c:v>775.0200000000001</c:v>
                </c:pt>
                <c:pt idx="253">
                  <c:v>749.82</c:v>
                </c:pt>
                <c:pt idx="254">
                  <c:v>768.71999999999991</c:v>
                </c:pt>
                <c:pt idx="255">
                  <c:v>787.62</c:v>
                </c:pt>
                <c:pt idx="256">
                  <c:v>812.82</c:v>
                </c:pt>
                <c:pt idx="257">
                  <c:v>913.62</c:v>
                </c:pt>
                <c:pt idx="258">
                  <c:v>945.12</c:v>
                </c:pt>
                <c:pt idx="259">
                  <c:v>970.32</c:v>
                </c:pt>
                <c:pt idx="260">
                  <c:v>1001.82</c:v>
                </c:pt>
                <c:pt idx="261">
                  <c:v>1020.7199999999999</c:v>
                </c:pt>
                <c:pt idx="262">
                  <c:v>976.62</c:v>
                </c:pt>
                <c:pt idx="263">
                  <c:v>964.0200000000001</c:v>
                </c:pt>
                <c:pt idx="264">
                  <c:v>830.69999999999993</c:v>
                </c:pt>
                <c:pt idx="265">
                  <c:v>783.9</c:v>
                </c:pt>
                <c:pt idx="266">
                  <c:v>830.69999999999993</c:v>
                </c:pt>
                <c:pt idx="267">
                  <c:v>848.25</c:v>
                </c:pt>
                <c:pt idx="268">
                  <c:v>854.1</c:v>
                </c:pt>
                <c:pt idx="269">
                  <c:v>877.5</c:v>
                </c:pt>
                <c:pt idx="270">
                  <c:v>871.65</c:v>
                </c:pt>
              </c:numCache>
            </c:numRef>
          </c:val>
          <c:smooth val="0"/>
          <c:extLst>
            <c:ext xmlns:c16="http://schemas.microsoft.com/office/drawing/2014/chart" uri="{C3380CC4-5D6E-409C-BE32-E72D297353CC}">
              <c16:uniqueId val="{00000000-14F3-4A9D-8919-BBB9DBCB6DAB}"/>
            </c:ext>
          </c:extLst>
        </c:ser>
        <c:ser>
          <c:idx val="0"/>
          <c:order val="1"/>
          <c:tx>
            <c:v>Costs</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Profitability'!$Y$6:$Y$281</c:f>
              <c:numCache>
                <c:formatCode>_("$"* #,##0_);_("$"* \(#,##0\);_("$"* "-"_);_(@_)</c:formatCode>
                <c:ptCount val="276"/>
                <c:pt idx="0">
                  <c:v>300.81</c:v>
                </c:pt>
                <c:pt idx="1">
                  <c:v>300.81</c:v>
                </c:pt>
                <c:pt idx="2">
                  <c:v>300.81</c:v>
                </c:pt>
                <c:pt idx="3">
                  <c:v>300.81</c:v>
                </c:pt>
                <c:pt idx="4">
                  <c:v>300.81</c:v>
                </c:pt>
                <c:pt idx="5">
                  <c:v>300.81</c:v>
                </c:pt>
                <c:pt idx="6">
                  <c:v>300.81</c:v>
                </c:pt>
                <c:pt idx="7">
                  <c:v>300.81</c:v>
                </c:pt>
                <c:pt idx="8">
                  <c:v>300.81</c:v>
                </c:pt>
                <c:pt idx="9">
                  <c:v>300.81</c:v>
                </c:pt>
                <c:pt idx="10">
                  <c:v>300.81</c:v>
                </c:pt>
                <c:pt idx="11">
                  <c:v>300.81</c:v>
                </c:pt>
                <c:pt idx="12">
                  <c:v>303.90499999999997</c:v>
                </c:pt>
                <c:pt idx="13">
                  <c:v>303.90499999999997</c:v>
                </c:pt>
                <c:pt idx="14">
                  <c:v>303.90499999999997</c:v>
                </c:pt>
                <c:pt idx="15">
                  <c:v>303.90499999999997</c:v>
                </c:pt>
                <c:pt idx="16">
                  <c:v>303.90499999999997</c:v>
                </c:pt>
                <c:pt idx="17">
                  <c:v>303.90499999999997</c:v>
                </c:pt>
                <c:pt idx="18">
                  <c:v>303.90499999999997</c:v>
                </c:pt>
                <c:pt idx="19">
                  <c:v>303.90499999999997</c:v>
                </c:pt>
                <c:pt idx="20">
                  <c:v>303.90499999999997</c:v>
                </c:pt>
                <c:pt idx="21">
                  <c:v>303.90499999999997</c:v>
                </c:pt>
                <c:pt idx="22">
                  <c:v>303.90499999999997</c:v>
                </c:pt>
                <c:pt idx="23">
                  <c:v>303.90499999999997</c:v>
                </c:pt>
                <c:pt idx="24">
                  <c:v>300.98500000000001</c:v>
                </c:pt>
                <c:pt idx="25">
                  <c:v>300.98500000000001</c:v>
                </c:pt>
                <c:pt idx="26">
                  <c:v>300.98500000000001</c:v>
                </c:pt>
                <c:pt idx="27">
                  <c:v>300.98500000000001</c:v>
                </c:pt>
                <c:pt idx="28">
                  <c:v>300.98500000000001</c:v>
                </c:pt>
                <c:pt idx="29">
                  <c:v>300.98500000000001</c:v>
                </c:pt>
                <c:pt idx="30">
                  <c:v>300.98500000000001</c:v>
                </c:pt>
                <c:pt idx="31">
                  <c:v>300.98500000000001</c:v>
                </c:pt>
                <c:pt idx="32">
                  <c:v>300.98500000000001</c:v>
                </c:pt>
                <c:pt idx="33">
                  <c:v>300.98500000000001</c:v>
                </c:pt>
                <c:pt idx="34">
                  <c:v>300.98500000000001</c:v>
                </c:pt>
                <c:pt idx="35">
                  <c:v>300.98500000000001</c:v>
                </c:pt>
                <c:pt idx="36">
                  <c:v>310.53499999999997</c:v>
                </c:pt>
                <c:pt idx="37">
                  <c:v>310.53499999999997</c:v>
                </c:pt>
                <c:pt idx="38">
                  <c:v>310.53499999999997</c:v>
                </c:pt>
                <c:pt idx="39">
                  <c:v>310.53499999999997</c:v>
                </c:pt>
                <c:pt idx="40">
                  <c:v>310.53499999999997</c:v>
                </c:pt>
                <c:pt idx="41">
                  <c:v>310.53499999999997</c:v>
                </c:pt>
                <c:pt idx="42">
                  <c:v>310.53499999999997</c:v>
                </c:pt>
                <c:pt idx="43">
                  <c:v>310.53499999999997</c:v>
                </c:pt>
                <c:pt idx="44">
                  <c:v>310.53499999999997</c:v>
                </c:pt>
                <c:pt idx="45">
                  <c:v>310.53499999999997</c:v>
                </c:pt>
                <c:pt idx="46">
                  <c:v>310.53499999999997</c:v>
                </c:pt>
                <c:pt idx="47">
                  <c:v>310.53499999999997</c:v>
                </c:pt>
                <c:pt idx="48">
                  <c:v>322.06</c:v>
                </c:pt>
                <c:pt idx="49">
                  <c:v>322.06</c:v>
                </c:pt>
                <c:pt idx="50">
                  <c:v>322.06</c:v>
                </c:pt>
                <c:pt idx="51">
                  <c:v>322.06</c:v>
                </c:pt>
                <c:pt idx="52">
                  <c:v>322.06</c:v>
                </c:pt>
                <c:pt idx="53">
                  <c:v>322.06</c:v>
                </c:pt>
                <c:pt idx="54">
                  <c:v>322.06</c:v>
                </c:pt>
                <c:pt idx="55">
                  <c:v>322.06</c:v>
                </c:pt>
                <c:pt idx="56">
                  <c:v>322.06</c:v>
                </c:pt>
                <c:pt idx="57">
                  <c:v>322.06</c:v>
                </c:pt>
                <c:pt idx="58">
                  <c:v>322.06</c:v>
                </c:pt>
                <c:pt idx="59">
                  <c:v>322.06</c:v>
                </c:pt>
                <c:pt idx="60">
                  <c:v>345.01499999999999</c:v>
                </c:pt>
                <c:pt idx="61">
                  <c:v>345.01499999999999</c:v>
                </c:pt>
                <c:pt idx="62">
                  <c:v>345.01499999999999</c:v>
                </c:pt>
                <c:pt idx="63">
                  <c:v>345.01499999999999</c:v>
                </c:pt>
                <c:pt idx="64">
                  <c:v>345.01499999999999</c:v>
                </c:pt>
                <c:pt idx="65">
                  <c:v>345.01499999999999</c:v>
                </c:pt>
                <c:pt idx="66">
                  <c:v>345.01499999999999</c:v>
                </c:pt>
                <c:pt idx="67">
                  <c:v>345.01499999999999</c:v>
                </c:pt>
                <c:pt idx="68">
                  <c:v>345.01499999999999</c:v>
                </c:pt>
                <c:pt idx="69">
                  <c:v>345.01499999999999</c:v>
                </c:pt>
                <c:pt idx="70">
                  <c:v>345.01499999999999</c:v>
                </c:pt>
                <c:pt idx="71">
                  <c:v>345.01499999999999</c:v>
                </c:pt>
                <c:pt idx="72">
                  <c:v>366.9</c:v>
                </c:pt>
                <c:pt idx="73">
                  <c:v>366.9</c:v>
                </c:pt>
                <c:pt idx="74">
                  <c:v>366.9</c:v>
                </c:pt>
                <c:pt idx="75">
                  <c:v>366.9</c:v>
                </c:pt>
                <c:pt idx="76">
                  <c:v>366.9</c:v>
                </c:pt>
                <c:pt idx="77">
                  <c:v>366.9</c:v>
                </c:pt>
                <c:pt idx="78">
                  <c:v>366.9</c:v>
                </c:pt>
                <c:pt idx="79">
                  <c:v>366.9</c:v>
                </c:pt>
                <c:pt idx="80">
                  <c:v>366.9</c:v>
                </c:pt>
                <c:pt idx="81">
                  <c:v>366.9</c:v>
                </c:pt>
                <c:pt idx="82">
                  <c:v>366.9</c:v>
                </c:pt>
                <c:pt idx="83">
                  <c:v>366.9</c:v>
                </c:pt>
                <c:pt idx="84">
                  <c:v>384.15999999999997</c:v>
                </c:pt>
                <c:pt idx="85">
                  <c:v>384.15999999999997</c:v>
                </c:pt>
                <c:pt idx="86">
                  <c:v>384.15999999999997</c:v>
                </c:pt>
                <c:pt idx="87">
                  <c:v>384.15999999999997</c:v>
                </c:pt>
                <c:pt idx="88">
                  <c:v>384.15999999999997</c:v>
                </c:pt>
                <c:pt idx="89">
                  <c:v>384.15999999999997</c:v>
                </c:pt>
                <c:pt idx="90">
                  <c:v>384.15999999999997</c:v>
                </c:pt>
                <c:pt idx="91">
                  <c:v>384.15999999999997</c:v>
                </c:pt>
                <c:pt idx="92">
                  <c:v>384.15999999999997</c:v>
                </c:pt>
                <c:pt idx="93">
                  <c:v>384.15999999999997</c:v>
                </c:pt>
                <c:pt idx="94">
                  <c:v>384.15999999999997</c:v>
                </c:pt>
                <c:pt idx="95">
                  <c:v>384.15999999999997</c:v>
                </c:pt>
                <c:pt idx="96">
                  <c:v>436.6</c:v>
                </c:pt>
                <c:pt idx="97">
                  <c:v>436.6</c:v>
                </c:pt>
                <c:pt idx="98">
                  <c:v>436.6</c:v>
                </c:pt>
                <c:pt idx="99">
                  <c:v>436.6</c:v>
                </c:pt>
                <c:pt idx="100">
                  <c:v>436.6</c:v>
                </c:pt>
                <c:pt idx="101">
                  <c:v>436.6</c:v>
                </c:pt>
                <c:pt idx="102">
                  <c:v>436.6</c:v>
                </c:pt>
                <c:pt idx="103">
                  <c:v>436.6</c:v>
                </c:pt>
                <c:pt idx="104">
                  <c:v>436.6</c:v>
                </c:pt>
                <c:pt idx="105">
                  <c:v>436.6</c:v>
                </c:pt>
                <c:pt idx="106">
                  <c:v>436.6</c:v>
                </c:pt>
                <c:pt idx="107">
                  <c:v>436.6</c:v>
                </c:pt>
                <c:pt idx="108">
                  <c:v>525.40750000000003</c:v>
                </c:pt>
                <c:pt idx="109">
                  <c:v>525.40750000000003</c:v>
                </c:pt>
                <c:pt idx="110">
                  <c:v>525.40750000000003</c:v>
                </c:pt>
                <c:pt idx="111">
                  <c:v>525.40750000000003</c:v>
                </c:pt>
                <c:pt idx="112">
                  <c:v>525.40750000000003</c:v>
                </c:pt>
                <c:pt idx="113">
                  <c:v>525.40750000000003</c:v>
                </c:pt>
                <c:pt idx="114">
                  <c:v>525.40750000000003</c:v>
                </c:pt>
                <c:pt idx="115">
                  <c:v>525.40750000000003</c:v>
                </c:pt>
                <c:pt idx="116">
                  <c:v>525.40750000000003</c:v>
                </c:pt>
                <c:pt idx="117">
                  <c:v>525.40750000000003</c:v>
                </c:pt>
                <c:pt idx="118">
                  <c:v>525.40750000000003</c:v>
                </c:pt>
                <c:pt idx="119">
                  <c:v>525.40750000000003</c:v>
                </c:pt>
                <c:pt idx="120">
                  <c:v>485.19</c:v>
                </c:pt>
                <c:pt idx="121">
                  <c:v>485.19</c:v>
                </c:pt>
                <c:pt idx="122">
                  <c:v>485.19</c:v>
                </c:pt>
                <c:pt idx="123">
                  <c:v>485.19</c:v>
                </c:pt>
                <c:pt idx="124">
                  <c:v>485.19</c:v>
                </c:pt>
                <c:pt idx="125">
                  <c:v>485.19</c:v>
                </c:pt>
                <c:pt idx="126">
                  <c:v>485.19</c:v>
                </c:pt>
                <c:pt idx="127">
                  <c:v>485.19</c:v>
                </c:pt>
                <c:pt idx="128">
                  <c:v>485.19</c:v>
                </c:pt>
                <c:pt idx="129">
                  <c:v>485.19</c:v>
                </c:pt>
                <c:pt idx="130">
                  <c:v>485.19</c:v>
                </c:pt>
                <c:pt idx="131">
                  <c:v>485.19</c:v>
                </c:pt>
                <c:pt idx="132">
                  <c:v>545.61</c:v>
                </c:pt>
                <c:pt idx="133">
                  <c:v>545.61</c:v>
                </c:pt>
                <c:pt idx="134">
                  <c:v>545.61</c:v>
                </c:pt>
                <c:pt idx="135">
                  <c:v>545.61</c:v>
                </c:pt>
                <c:pt idx="136">
                  <c:v>545.61</c:v>
                </c:pt>
                <c:pt idx="137">
                  <c:v>545.61</c:v>
                </c:pt>
                <c:pt idx="138">
                  <c:v>545.61</c:v>
                </c:pt>
                <c:pt idx="139">
                  <c:v>545.61</c:v>
                </c:pt>
                <c:pt idx="140">
                  <c:v>545.61</c:v>
                </c:pt>
                <c:pt idx="141">
                  <c:v>545.61</c:v>
                </c:pt>
                <c:pt idx="142">
                  <c:v>545.61</c:v>
                </c:pt>
                <c:pt idx="143">
                  <c:v>545.61</c:v>
                </c:pt>
                <c:pt idx="144">
                  <c:v>615.21749999999997</c:v>
                </c:pt>
                <c:pt idx="145">
                  <c:v>615.21749999999997</c:v>
                </c:pt>
                <c:pt idx="146">
                  <c:v>615.21749999999997</c:v>
                </c:pt>
                <c:pt idx="147">
                  <c:v>615.21749999999997</c:v>
                </c:pt>
                <c:pt idx="148">
                  <c:v>615.21749999999997</c:v>
                </c:pt>
                <c:pt idx="149">
                  <c:v>615.21749999999997</c:v>
                </c:pt>
                <c:pt idx="150">
                  <c:v>615.21749999999997</c:v>
                </c:pt>
                <c:pt idx="151">
                  <c:v>615.21749999999997</c:v>
                </c:pt>
                <c:pt idx="152">
                  <c:v>615.21749999999997</c:v>
                </c:pt>
                <c:pt idx="153">
                  <c:v>615.21749999999997</c:v>
                </c:pt>
                <c:pt idx="154">
                  <c:v>615.21749999999997</c:v>
                </c:pt>
                <c:pt idx="155">
                  <c:v>615.21749999999997</c:v>
                </c:pt>
                <c:pt idx="156">
                  <c:v>622.81349999999998</c:v>
                </c:pt>
                <c:pt idx="157">
                  <c:v>622.81349999999998</c:v>
                </c:pt>
                <c:pt idx="158">
                  <c:v>622.81349999999998</c:v>
                </c:pt>
                <c:pt idx="159">
                  <c:v>622.81349999999998</c:v>
                </c:pt>
                <c:pt idx="160">
                  <c:v>622.81349999999998</c:v>
                </c:pt>
                <c:pt idx="161">
                  <c:v>622.81349999999998</c:v>
                </c:pt>
                <c:pt idx="162">
                  <c:v>622.81349999999998</c:v>
                </c:pt>
                <c:pt idx="163">
                  <c:v>622.81349999999998</c:v>
                </c:pt>
                <c:pt idx="164">
                  <c:v>622.81349999999998</c:v>
                </c:pt>
                <c:pt idx="165">
                  <c:v>622.81349999999998</c:v>
                </c:pt>
                <c:pt idx="166">
                  <c:v>622.81349999999998</c:v>
                </c:pt>
                <c:pt idx="167">
                  <c:v>622.81349999999998</c:v>
                </c:pt>
                <c:pt idx="168">
                  <c:v>600.8125</c:v>
                </c:pt>
                <c:pt idx="169">
                  <c:v>600.8125</c:v>
                </c:pt>
                <c:pt idx="170">
                  <c:v>600.8125</c:v>
                </c:pt>
                <c:pt idx="171">
                  <c:v>600.8125</c:v>
                </c:pt>
                <c:pt idx="172">
                  <c:v>600.8125</c:v>
                </c:pt>
                <c:pt idx="173">
                  <c:v>600.8125</c:v>
                </c:pt>
                <c:pt idx="174">
                  <c:v>600.8125</c:v>
                </c:pt>
                <c:pt idx="175">
                  <c:v>600.8125</c:v>
                </c:pt>
                <c:pt idx="176">
                  <c:v>600.8125</c:v>
                </c:pt>
                <c:pt idx="177">
                  <c:v>600.8125</c:v>
                </c:pt>
                <c:pt idx="178">
                  <c:v>600.8125</c:v>
                </c:pt>
                <c:pt idx="179">
                  <c:v>600.8125</c:v>
                </c:pt>
                <c:pt idx="180">
                  <c:v>608.46</c:v>
                </c:pt>
                <c:pt idx="181">
                  <c:v>608.46</c:v>
                </c:pt>
                <c:pt idx="182">
                  <c:v>608.46</c:v>
                </c:pt>
                <c:pt idx="183">
                  <c:v>608.46</c:v>
                </c:pt>
                <c:pt idx="184">
                  <c:v>608.46</c:v>
                </c:pt>
                <c:pt idx="185">
                  <c:v>608.46</c:v>
                </c:pt>
                <c:pt idx="186">
                  <c:v>608.46</c:v>
                </c:pt>
                <c:pt idx="187">
                  <c:v>608.46</c:v>
                </c:pt>
                <c:pt idx="188">
                  <c:v>608.46</c:v>
                </c:pt>
                <c:pt idx="189">
                  <c:v>608.46</c:v>
                </c:pt>
                <c:pt idx="190">
                  <c:v>608.46</c:v>
                </c:pt>
                <c:pt idx="191">
                  <c:v>608.46</c:v>
                </c:pt>
                <c:pt idx="192">
                  <c:v>576.14800000000002</c:v>
                </c:pt>
                <c:pt idx="193">
                  <c:v>576.14800000000002</c:v>
                </c:pt>
                <c:pt idx="194">
                  <c:v>576.14800000000002</c:v>
                </c:pt>
                <c:pt idx="195">
                  <c:v>576.14800000000002</c:v>
                </c:pt>
                <c:pt idx="196">
                  <c:v>576.14800000000002</c:v>
                </c:pt>
                <c:pt idx="197">
                  <c:v>576.14800000000002</c:v>
                </c:pt>
                <c:pt idx="198">
                  <c:v>576.14800000000002</c:v>
                </c:pt>
                <c:pt idx="199">
                  <c:v>576.14800000000002</c:v>
                </c:pt>
                <c:pt idx="200">
                  <c:v>576.14800000000002</c:v>
                </c:pt>
                <c:pt idx="201">
                  <c:v>576.14800000000002</c:v>
                </c:pt>
                <c:pt idx="202">
                  <c:v>576.14800000000002</c:v>
                </c:pt>
                <c:pt idx="203">
                  <c:v>576.14800000000002</c:v>
                </c:pt>
                <c:pt idx="204">
                  <c:v>553.77500000000009</c:v>
                </c:pt>
                <c:pt idx="205">
                  <c:v>553.77500000000009</c:v>
                </c:pt>
                <c:pt idx="206">
                  <c:v>553.77500000000009</c:v>
                </c:pt>
                <c:pt idx="207">
                  <c:v>553.77500000000009</c:v>
                </c:pt>
                <c:pt idx="208">
                  <c:v>553.77500000000009</c:v>
                </c:pt>
                <c:pt idx="209">
                  <c:v>553.77500000000009</c:v>
                </c:pt>
                <c:pt idx="210">
                  <c:v>553.77500000000009</c:v>
                </c:pt>
                <c:pt idx="211">
                  <c:v>553.77500000000009</c:v>
                </c:pt>
                <c:pt idx="212">
                  <c:v>553.77500000000009</c:v>
                </c:pt>
                <c:pt idx="213">
                  <c:v>553.77500000000009</c:v>
                </c:pt>
                <c:pt idx="214">
                  <c:v>553.77500000000009</c:v>
                </c:pt>
                <c:pt idx="215">
                  <c:v>553.77500000000009</c:v>
                </c:pt>
                <c:pt idx="216">
                  <c:v>566.63200000000006</c:v>
                </c:pt>
                <c:pt idx="217">
                  <c:v>566.63200000000006</c:v>
                </c:pt>
                <c:pt idx="218">
                  <c:v>566.63200000000006</c:v>
                </c:pt>
                <c:pt idx="219">
                  <c:v>566.63200000000006</c:v>
                </c:pt>
                <c:pt idx="220">
                  <c:v>566.63200000000006</c:v>
                </c:pt>
                <c:pt idx="221">
                  <c:v>566.63200000000006</c:v>
                </c:pt>
                <c:pt idx="222">
                  <c:v>566.63200000000006</c:v>
                </c:pt>
                <c:pt idx="223">
                  <c:v>566.63200000000006</c:v>
                </c:pt>
                <c:pt idx="224">
                  <c:v>566.63200000000006</c:v>
                </c:pt>
                <c:pt idx="225">
                  <c:v>566.63200000000006</c:v>
                </c:pt>
                <c:pt idx="226">
                  <c:v>566.63200000000006</c:v>
                </c:pt>
                <c:pt idx="227">
                  <c:v>566.63200000000006</c:v>
                </c:pt>
                <c:pt idx="228">
                  <c:v>592.76</c:v>
                </c:pt>
                <c:pt idx="229">
                  <c:v>592.76</c:v>
                </c:pt>
                <c:pt idx="230">
                  <c:v>592.76</c:v>
                </c:pt>
                <c:pt idx="231">
                  <c:v>592.76</c:v>
                </c:pt>
                <c:pt idx="232">
                  <c:v>592.76</c:v>
                </c:pt>
                <c:pt idx="233">
                  <c:v>592.76</c:v>
                </c:pt>
                <c:pt idx="234">
                  <c:v>592.76</c:v>
                </c:pt>
                <c:pt idx="235">
                  <c:v>592.76</c:v>
                </c:pt>
                <c:pt idx="236">
                  <c:v>592.76</c:v>
                </c:pt>
                <c:pt idx="237">
                  <c:v>592.76</c:v>
                </c:pt>
                <c:pt idx="238">
                  <c:v>592.76</c:v>
                </c:pt>
                <c:pt idx="239">
                  <c:v>592.76</c:v>
                </c:pt>
                <c:pt idx="240">
                  <c:v>580.08600000000001</c:v>
                </c:pt>
                <c:pt idx="241">
                  <c:v>580.08600000000001</c:v>
                </c:pt>
                <c:pt idx="242">
                  <c:v>580.08600000000001</c:v>
                </c:pt>
                <c:pt idx="243">
                  <c:v>580.08600000000001</c:v>
                </c:pt>
                <c:pt idx="244">
                  <c:v>580.08600000000001</c:v>
                </c:pt>
                <c:pt idx="245">
                  <c:v>580.08600000000001</c:v>
                </c:pt>
                <c:pt idx="246">
                  <c:v>580.08600000000001</c:v>
                </c:pt>
                <c:pt idx="247">
                  <c:v>580.08600000000001</c:v>
                </c:pt>
                <c:pt idx="248">
                  <c:v>580.08600000000001</c:v>
                </c:pt>
                <c:pt idx="249">
                  <c:v>580.08600000000001</c:v>
                </c:pt>
                <c:pt idx="250">
                  <c:v>580.08600000000001</c:v>
                </c:pt>
                <c:pt idx="251">
                  <c:v>580.08600000000001</c:v>
                </c:pt>
                <c:pt idx="252">
                  <c:v>610.18000000000006</c:v>
                </c:pt>
                <c:pt idx="253">
                  <c:v>610.18000000000006</c:v>
                </c:pt>
                <c:pt idx="254">
                  <c:v>610.18000000000006</c:v>
                </c:pt>
                <c:pt idx="255">
                  <c:v>610.18000000000006</c:v>
                </c:pt>
                <c:pt idx="256">
                  <c:v>610.18000000000006</c:v>
                </c:pt>
                <c:pt idx="257">
                  <c:v>610.18000000000006</c:v>
                </c:pt>
                <c:pt idx="258">
                  <c:v>610.18000000000006</c:v>
                </c:pt>
                <c:pt idx="259">
                  <c:v>610.18000000000006</c:v>
                </c:pt>
                <c:pt idx="260">
                  <c:v>610.18000000000006</c:v>
                </c:pt>
                <c:pt idx="261">
                  <c:v>610.18000000000006</c:v>
                </c:pt>
                <c:pt idx="262">
                  <c:v>610.18000000000006</c:v>
                </c:pt>
                <c:pt idx="263">
                  <c:v>610.18000000000006</c:v>
                </c:pt>
                <c:pt idx="264">
                  <c:v>723.86</c:v>
                </c:pt>
                <c:pt idx="265">
                  <c:v>723.86</c:v>
                </c:pt>
                <c:pt idx="266">
                  <c:v>723.86</c:v>
                </c:pt>
                <c:pt idx="267">
                  <c:v>723.86</c:v>
                </c:pt>
                <c:pt idx="268">
                  <c:v>723.86</c:v>
                </c:pt>
                <c:pt idx="269">
                  <c:v>723.86</c:v>
                </c:pt>
                <c:pt idx="270">
                  <c:v>723.86</c:v>
                </c:pt>
                <c:pt idx="271">
                  <c:v>723.86</c:v>
                </c:pt>
                <c:pt idx="272">
                  <c:v>723.86</c:v>
                </c:pt>
                <c:pt idx="273">
                  <c:v>723.86</c:v>
                </c:pt>
                <c:pt idx="274">
                  <c:v>723.86</c:v>
                </c:pt>
                <c:pt idx="275">
                  <c:v>723.86</c:v>
                </c:pt>
              </c:numCache>
            </c:numRef>
          </c:val>
          <c:smooth val="0"/>
          <c:extLst>
            <c:ext xmlns:c16="http://schemas.microsoft.com/office/drawing/2014/chart" uri="{C3380CC4-5D6E-409C-BE32-E72D297353CC}">
              <c16:uniqueId val="{00000001-14F3-4A9D-8919-BBB9DBCB6DAB}"/>
            </c:ext>
          </c:extLst>
        </c:ser>
        <c:ser>
          <c:idx val="1"/>
          <c:order val="2"/>
          <c:tx>
            <c:v>Net Returns</c:v>
          </c:tx>
          <c:marker>
            <c:symbol val="none"/>
          </c:marker>
          <c:cat>
            <c:strRef>
              <c:f>'Monthly Profitability'!$B$6:$B$281</c:f>
              <c:strCache>
                <c:ptCount val="276"/>
                <c:pt idx="0">
                  <c:v>Sept. 2000</c:v>
                </c:pt>
                <c:pt idx="1">
                  <c:v>Oct.</c:v>
                </c:pt>
                <c:pt idx="2">
                  <c:v>Nov.</c:v>
                </c:pt>
                <c:pt idx="3">
                  <c:v>Dec.</c:v>
                </c:pt>
                <c:pt idx="4">
                  <c:v>Jan.</c:v>
                </c:pt>
                <c:pt idx="5">
                  <c:v>Feb.</c:v>
                </c:pt>
                <c:pt idx="6">
                  <c:v>March</c:v>
                </c:pt>
                <c:pt idx="7">
                  <c:v>April</c:v>
                </c:pt>
                <c:pt idx="8">
                  <c:v>May</c:v>
                </c:pt>
                <c:pt idx="9">
                  <c:v>June</c:v>
                </c:pt>
                <c:pt idx="10">
                  <c:v>July</c:v>
                </c:pt>
                <c:pt idx="11">
                  <c:v>Aug. 2001</c:v>
                </c:pt>
                <c:pt idx="12">
                  <c:v>Sept. 2001</c:v>
                </c:pt>
                <c:pt idx="13">
                  <c:v>Oct.</c:v>
                </c:pt>
                <c:pt idx="14">
                  <c:v>Nov.</c:v>
                </c:pt>
                <c:pt idx="15">
                  <c:v>Dec.</c:v>
                </c:pt>
                <c:pt idx="16">
                  <c:v>Jan.</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Profitability'!$Z$6:$Z$281</c:f>
              <c:numCache>
                <c:formatCode>_("$"* #,##0_);_("$"* \(#,##0\);_("$"* "-"_);_(@_)</c:formatCode>
                <c:ptCount val="276"/>
                <c:pt idx="0">
                  <c:v>-78.754999999999995</c:v>
                </c:pt>
                <c:pt idx="1">
                  <c:v>-83.974999999999994</c:v>
                </c:pt>
                <c:pt idx="2">
                  <c:v>-75.710000000000008</c:v>
                </c:pt>
                <c:pt idx="3">
                  <c:v>-69.185000000000002</c:v>
                </c:pt>
                <c:pt idx="4">
                  <c:v>-78.754999999999995</c:v>
                </c:pt>
                <c:pt idx="5">
                  <c:v>-84.41</c:v>
                </c:pt>
                <c:pt idx="6">
                  <c:v>-89.194999999999993</c:v>
                </c:pt>
                <c:pt idx="7">
                  <c:v>-93.544999999999987</c:v>
                </c:pt>
                <c:pt idx="8">
                  <c:v>-90.5</c:v>
                </c:pt>
                <c:pt idx="9">
                  <c:v>-83.539999999999992</c:v>
                </c:pt>
                <c:pt idx="10">
                  <c:v>-68.315000000000026</c:v>
                </c:pt>
                <c:pt idx="11">
                  <c:v>-63.965000000000003</c:v>
                </c:pt>
                <c:pt idx="12">
                  <c:v>-76.504999999999995</c:v>
                </c:pt>
                <c:pt idx="13">
                  <c:v>-100.70499999999998</c:v>
                </c:pt>
                <c:pt idx="14">
                  <c:v>-96.744999999999976</c:v>
                </c:pt>
                <c:pt idx="15">
                  <c:v>-96.744999999999976</c:v>
                </c:pt>
                <c:pt idx="16">
                  <c:v>-98.064999999999969</c:v>
                </c:pt>
                <c:pt idx="17">
                  <c:v>-96.30499999999995</c:v>
                </c:pt>
                <c:pt idx="18">
                  <c:v>-90.144999999999982</c:v>
                </c:pt>
                <c:pt idx="19">
                  <c:v>-87.064999999999969</c:v>
                </c:pt>
                <c:pt idx="20">
                  <c:v>-77.82499999999996</c:v>
                </c:pt>
                <c:pt idx="21">
                  <c:v>-65.944999999999993</c:v>
                </c:pt>
                <c:pt idx="22">
                  <c:v>-47.464999999999975</c:v>
                </c:pt>
                <c:pt idx="23">
                  <c:v>-41.30499999999995</c:v>
                </c:pt>
                <c:pt idx="24">
                  <c:v>-18.225000000000023</c:v>
                </c:pt>
                <c:pt idx="25">
                  <c:v>-26.384999999999991</c:v>
                </c:pt>
                <c:pt idx="26">
                  <c:v>-16.784999999999968</c:v>
                </c:pt>
                <c:pt idx="27">
                  <c:v>-15.825000000000045</c:v>
                </c:pt>
                <c:pt idx="28">
                  <c:v>-14.865000000000009</c:v>
                </c:pt>
                <c:pt idx="29">
                  <c:v>-11.985000000000014</c:v>
                </c:pt>
                <c:pt idx="30">
                  <c:v>-10.064999999999998</c:v>
                </c:pt>
                <c:pt idx="31">
                  <c:v>0.49500000000000455</c:v>
                </c:pt>
                <c:pt idx="32">
                  <c:v>12.974999999999966</c:v>
                </c:pt>
                <c:pt idx="33">
                  <c:v>17.295000000000016</c:v>
                </c:pt>
                <c:pt idx="34">
                  <c:v>2.4149999999999636</c:v>
                </c:pt>
                <c:pt idx="35">
                  <c:v>-6.2250000000000227</c:v>
                </c:pt>
                <c:pt idx="36">
                  <c:v>-88.58499999999998</c:v>
                </c:pt>
                <c:pt idx="37">
                  <c:v>-71.684999999999974</c:v>
                </c:pt>
                <c:pt idx="38">
                  <c:v>-53.485000000000014</c:v>
                </c:pt>
                <c:pt idx="39">
                  <c:v>-46.985000000000014</c:v>
                </c:pt>
                <c:pt idx="40">
                  <c:v>-37.884999999999991</c:v>
                </c:pt>
                <c:pt idx="41">
                  <c:v>-12.859999999999957</c:v>
                </c:pt>
                <c:pt idx="42">
                  <c:v>21.265000000000043</c:v>
                </c:pt>
                <c:pt idx="43">
                  <c:v>28.740000000000009</c:v>
                </c:pt>
                <c:pt idx="44">
                  <c:v>30.365000000000066</c:v>
                </c:pt>
                <c:pt idx="45">
                  <c:v>18.015000000000043</c:v>
                </c:pt>
                <c:pt idx="46">
                  <c:v>-6.6849999999999454</c:v>
                </c:pt>
                <c:pt idx="47">
                  <c:v>-64.534999999999968</c:v>
                </c:pt>
                <c:pt idx="48">
                  <c:v>-5.0199999999999818</c:v>
                </c:pt>
                <c:pt idx="49">
                  <c:v>-21.680000000000007</c:v>
                </c:pt>
                <c:pt idx="50">
                  <c:v>-34.419999999999959</c:v>
                </c:pt>
                <c:pt idx="51">
                  <c:v>-36.379999999999995</c:v>
                </c:pt>
                <c:pt idx="52">
                  <c:v>-33.930000000000007</c:v>
                </c:pt>
                <c:pt idx="53">
                  <c:v>-35.889999999999986</c:v>
                </c:pt>
                <c:pt idx="54">
                  <c:v>-10.410000000000025</c:v>
                </c:pt>
                <c:pt idx="55">
                  <c:v>-5.5099999999999909</c:v>
                </c:pt>
                <c:pt idx="56">
                  <c:v>2.8199999999999932</c:v>
                </c:pt>
                <c:pt idx="57">
                  <c:v>21.439999999999998</c:v>
                </c:pt>
                <c:pt idx="58">
                  <c:v>25.360000000000014</c:v>
                </c:pt>
                <c:pt idx="59">
                  <c:v>0.37000000000000455</c:v>
                </c:pt>
                <c:pt idx="60">
                  <c:v>19.485000000000014</c:v>
                </c:pt>
                <c:pt idx="61">
                  <c:v>14.235000000000014</c:v>
                </c:pt>
                <c:pt idx="62">
                  <c:v>8.4599999999999795</c:v>
                </c:pt>
                <c:pt idx="63">
                  <c:v>12.660000000000025</c:v>
                </c:pt>
                <c:pt idx="64">
                  <c:v>15.285000000000025</c:v>
                </c:pt>
                <c:pt idx="65">
                  <c:v>5.3100000000000023</c:v>
                </c:pt>
                <c:pt idx="66">
                  <c:v>2.6850000000000591</c:v>
                </c:pt>
                <c:pt idx="67">
                  <c:v>2.160000000000025</c:v>
                </c:pt>
                <c:pt idx="68">
                  <c:v>8.9850000000000136</c:v>
                </c:pt>
                <c:pt idx="69">
                  <c:v>5.8350000000000364</c:v>
                </c:pt>
                <c:pt idx="70">
                  <c:v>4.7849999999999682</c:v>
                </c:pt>
                <c:pt idx="71">
                  <c:v>-30.914999999999964</c:v>
                </c:pt>
                <c:pt idx="72">
                  <c:v>-83.84499999999997</c:v>
                </c:pt>
                <c:pt idx="73">
                  <c:v>-65.159999999999968</c:v>
                </c:pt>
                <c:pt idx="74">
                  <c:v>-35.364999999999952</c:v>
                </c:pt>
                <c:pt idx="75">
                  <c:v>-25.264999999999986</c:v>
                </c:pt>
                <c:pt idx="76">
                  <c:v>-28.294999999999959</c:v>
                </c:pt>
                <c:pt idx="77">
                  <c:v>2.0049999999999955</c:v>
                </c:pt>
                <c:pt idx="78">
                  <c:v>6.0450000000000159</c:v>
                </c:pt>
                <c:pt idx="79">
                  <c:v>4.0249999999999773</c:v>
                </c:pt>
                <c:pt idx="80">
                  <c:v>16.649999999999977</c:v>
                </c:pt>
                <c:pt idx="81">
                  <c:v>39.375</c:v>
                </c:pt>
                <c:pt idx="82">
                  <c:v>35.840000000000032</c:v>
                </c:pt>
                <c:pt idx="83">
                  <c:v>44.930000000000007</c:v>
                </c:pt>
                <c:pt idx="84">
                  <c:v>68.280000000000086</c:v>
                </c:pt>
                <c:pt idx="85">
                  <c:v>75.56</c:v>
                </c:pt>
                <c:pt idx="86">
                  <c:v>154.08000000000004</c:v>
                </c:pt>
                <c:pt idx="87">
                  <c:v>176.44000000000005</c:v>
                </c:pt>
                <c:pt idx="88">
                  <c:v>160.84000000000003</c:v>
                </c:pt>
                <c:pt idx="89">
                  <c:v>254.44000000000005</c:v>
                </c:pt>
                <c:pt idx="90">
                  <c:v>218.03999999999996</c:v>
                </c:pt>
                <c:pt idx="91">
                  <c:v>244.03999999999996</c:v>
                </c:pt>
                <c:pt idx="92">
                  <c:v>264.84000000000003</c:v>
                </c:pt>
                <c:pt idx="93">
                  <c:v>322.03999999999996</c:v>
                </c:pt>
                <c:pt idx="94">
                  <c:v>316.84000000000003</c:v>
                </c:pt>
                <c:pt idx="95">
                  <c:v>296.03999999999996</c:v>
                </c:pt>
                <c:pt idx="96">
                  <c:v>104.54999999999995</c:v>
                </c:pt>
                <c:pt idx="97">
                  <c:v>72</c:v>
                </c:pt>
                <c:pt idx="98">
                  <c:v>49.214999999999975</c:v>
                </c:pt>
                <c:pt idx="99">
                  <c:v>32.009999999999934</c:v>
                </c:pt>
                <c:pt idx="100">
                  <c:v>58.049999999999955</c:v>
                </c:pt>
                <c:pt idx="101">
                  <c:v>28.754999999999995</c:v>
                </c:pt>
                <c:pt idx="102">
                  <c:v>9.2250000000000227</c:v>
                </c:pt>
                <c:pt idx="103">
                  <c:v>40.379999999999995</c:v>
                </c:pt>
                <c:pt idx="104">
                  <c:v>81.299999999999955</c:v>
                </c:pt>
                <c:pt idx="105">
                  <c:v>113.85000000000002</c:v>
                </c:pt>
                <c:pt idx="106">
                  <c:v>95.25</c:v>
                </c:pt>
                <c:pt idx="107">
                  <c:v>99.899999999999977</c:v>
                </c:pt>
                <c:pt idx="108">
                  <c:v>3.9825000000000728</c:v>
                </c:pt>
                <c:pt idx="109">
                  <c:v>-23.557500000000061</c:v>
                </c:pt>
                <c:pt idx="110">
                  <c:v>-14.377500000000055</c:v>
                </c:pt>
                <c:pt idx="111">
                  <c:v>-9.7500000000081855E-2</c:v>
                </c:pt>
                <c:pt idx="112">
                  <c:v>-7.7474999999999454</c:v>
                </c:pt>
                <c:pt idx="113">
                  <c:v>-26.107500000000016</c:v>
                </c:pt>
                <c:pt idx="114">
                  <c:v>-27.637500000000045</c:v>
                </c:pt>
                <c:pt idx="115">
                  <c:v>-24.577500000000043</c:v>
                </c:pt>
                <c:pt idx="116">
                  <c:v>-23.557500000000061</c:v>
                </c:pt>
                <c:pt idx="117">
                  <c:v>-21.517499999999984</c:v>
                </c:pt>
                <c:pt idx="118">
                  <c:v>-6.2174999999999727</c:v>
                </c:pt>
                <c:pt idx="119">
                  <c:v>9.5924999999999727</c:v>
                </c:pt>
                <c:pt idx="120">
                  <c:v>43.179999999999893</c:v>
                </c:pt>
                <c:pt idx="121">
                  <c:v>48.79000000000002</c:v>
                </c:pt>
                <c:pt idx="122">
                  <c:v>95.70999999999998</c:v>
                </c:pt>
                <c:pt idx="123">
                  <c:v>131.41000000000003</c:v>
                </c:pt>
                <c:pt idx="124">
                  <c:v>141.61000000000007</c:v>
                </c:pt>
                <c:pt idx="125">
                  <c:v>182.41000000000003</c:v>
                </c:pt>
                <c:pt idx="126">
                  <c:v>172.20999999999998</c:v>
                </c:pt>
                <c:pt idx="127">
                  <c:v>197.70999999999998</c:v>
                </c:pt>
                <c:pt idx="128">
                  <c:v>213.00999999999993</c:v>
                </c:pt>
                <c:pt idx="129">
                  <c:v>213.00999999999993</c:v>
                </c:pt>
                <c:pt idx="130">
                  <c:v>202.81</c:v>
                </c:pt>
                <c:pt idx="131">
                  <c:v>228.31</c:v>
                </c:pt>
                <c:pt idx="132">
                  <c:v>128.28999999999996</c:v>
                </c:pt>
                <c:pt idx="133">
                  <c:v>87.090000000000032</c:v>
                </c:pt>
                <c:pt idx="134">
                  <c:v>76.789999999999964</c:v>
                </c:pt>
                <c:pt idx="135">
                  <c:v>61.340000000000032</c:v>
                </c:pt>
                <c:pt idx="136">
                  <c:v>87.090000000000032</c:v>
                </c:pt>
                <c:pt idx="137">
                  <c:v>102.53999999999996</c:v>
                </c:pt>
                <c:pt idx="138">
                  <c:v>138.59000000000003</c:v>
                </c:pt>
                <c:pt idx="139">
                  <c:v>179.78999999999996</c:v>
                </c:pt>
                <c:pt idx="140">
                  <c:v>190.09000000000003</c:v>
                </c:pt>
                <c:pt idx="141">
                  <c:v>184.93999999999994</c:v>
                </c:pt>
                <c:pt idx="142">
                  <c:v>251.89</c:v>
                </c:pt>
                <c:pt idx="143">
                  <c:v>344.59000000000003</c:v>
                </c:pt>
                <c:pt idx="144">
                  <c:v>57.782500000000027</c:v>
                </c:pt>
                <c:pt idx="145">
                  <c:v>44.282500000000027</c:v>
                </c:pt>
                <c:pt idx="146">
                  <c:v>53.282500000000027</c:v>
                </c:pt>
                <c:pt idx="147">
                  <c:v>53.282500000000027</c:v>
                </c:pt>
                <c:pt idx="148">
                  <c:v>44.282500000000027</c:v>
                </c:pt>
                <c:pt idx="149">
                  <c:v>66.782500000000027</c:v>
                </c:pt>
                <c:pt idx="150">
                  <c:v>66.782500000000027</c:v>
                </c:pt>
                <c:pt idx="151">
                  <c:v>57.782500000000027</c:v>
                </c:pt>
                <c:pt idx="152">
                  <c:v>80.282500000000027</c:v>
                </c:pt>
                <c:pt idx="153">
                  <c:v>93.782500000000027</c:v>
                </c:pt>
                <c:pt idx="154">
                  <c:v>102.78250000000003</c:v>
                </c:pt>
                <c:pt idx="155">
                  <c:v>48.782500000000027</c:v>
                </c:pt>
                <c:pt idx="156">
                  <c:v>19.636500000000069</c:v>
                </c:pt>
                <c:pt idx="157">
                  <c:v>-44.063499999999976</c:v>
                </c:pt>
                <c:pt idx="158">
                  <c:v>-34.963499999999954</c:v>
                </c:pt>
                <c:pt idx="159">
                  <c:v>-21.313499999999976</c:v>
                </c:pt>
                <c:pt idx="160">
                  <c:v>-30.413499999999999</c:v>
                </c:pt>
                <c:pt idx="161">
                  <c:v>-16.763500000000022</c:v>
                </c:pt>
                <c:pt idx="162">
                  <c:v>10.536500000000046</c:v>
                </c:pt>
                <c:pt idx="163">
                  <c:v>37.836500000000001</c:v>
                </c:pt>
                <c:pt idx="164">
                  <c:v>56.036500000000046</c:v>
                </c:pt>
                <c:pt idx="165">
                  <c:v>42.386500000000069</c:v>
                </c:pt>
                <c:pt idx="166">
                  <c:v>-21.313499999999976</c:v>
                </c:pt>
                <c:pt idx="167">
                  <c:v>-48.613499999999931</c:v>
                </c:pt>
                <c:pt idx="168">
                  <c:v>-29.8125</c:v>
                </c:pt>
                <c:pt idx="169">
                  <c:v>-80.8125</c:v>
                </c:pt>
                <c:pt idx="170">
                  <c:v>-70.612500000000068</c:v>
                </c:pt>
                <c:pt idx="171">
                  <c:v>-80.8125</c:v>
                </c:pt>
                <c:pt idx="172">
                  <c:v>-70.612500000000068</c:v>
                </c:pt>
                <c:pt idx="173">
                  <c:v>-88.972500000000025</c:v>
                </c:pt>
                <c:pt idx="174">
                  <c:v>-93.052500000000009</c:v>
                </c:pt>
                <c:pt idx="175">
                  <c:v>-102.23250000000002</c:v>
                </c:pt>
                <c:pt idx="176">
                  <c:v>-106.3125</c:v>
                </c:pt>
                <c:pt idx="177">
                  <c:v>-106.3125</c:v>
                </c:pt>
                <c:pt idx="178">
                  <c:v>-80.8125</c:v>
                </c:pt>
                <c:pt idx="179">
                  <c:v>-106.82249999999999</c:v>
                </c:pt>
                <c:pt idx="180">
                  <c:v>-94.565000000000055</c:v>
                </c:pt>
                <c:pt idx="181">
                  <c:v>-102.47500000000008</c:v>
                </c:pt>
                <c:pt idx="182">
                  <c:v>-108.69000000000005</c:v>
                </c:pt>
                <c:pt idx="183">
                  <c:v>-116.03500000000008</c:v>
                </c:pt>
                <c:pt idx="184">
                  <c:v>-115.46999999999997</c:v>
                </c:pt>
                <c:pt idx="185">
                  <c:v>-121.12000000000006</c:v>
                </c:pt>
                <c:pt idx="186">
                  <c:v>-115.46999999999997</c:v>
                </c:pt>
                <c:pt idx="187">
                  <c:v>-88.915000000000077</c:v>
                </c:pt>
                <c:pt idx="188">
                  <c:v>-50.495000000000118</c:v>
                </c:pt>
                <c:pt idx="189">
                  <c:v>-28.460000000000036</c:v>
                </c:pt>
                <c:pt idx="190">
                  <c:v>-22.810000000000059</c:v>
                </c:pt>
                <c:pt idx="191">
                  <c:v>-41.455000000000041</c:v>
                </c:pt>
                <c:pt idx="192">
                  <c:v>-15.34800000000007</c:v>
                </c:pt>
                <c:pt idx="193">
                  <c:v>-21.947999999999979</c:v>
                </c:pt>
                <c:pt idx="194">
                  <c:v>-13.548000000000116</c:v>
                </c:pt>
                <c:pt idx="195">
                  <c:v>-0.34800000000007003</c:v>
                </c:pt>
                <c:pt idx="196">
                  <c:v>-0.34800000000007003</c:v>
                </c:pt>
                <c:pt idx="197">
                  <c:v>7.4519999999999982</c:v>
                </c:pt>
                <c:pt idx="198">
                  <c:v>-0.34800000000007003</c:v>
                </c:pt>
                <c:pt idx="199">
                  <c:v>-17.748000000000047</c:v>
                </c:pt>
                <c:pt idx="200">
                  <c:v>-26.747999999999934</c:v>
                </c:pt>
                <c:pt idx="201">
                  <c:v>-36.347999999999956</c:v>
                </c:pt>
                <c:pt idx="202">
                  <c:v>-15.947999999999979</c:v>
                </c:pt>
                <c:pt idx="203">
                  <c:v>-32.148000000000025</c:v>
                </c:pt>
                <c:pt idx="204">
                  <c:v>-28.5150000000001</c:v>
                </c:pt>
                <c:pt idx="205">
                  <c:v>-30.225000000000023</c:v>
                </c:pt>
                <c:pt idx="206">
                  <c:v>-26.805000000000064</c:v>
                </c:pt>
                <c:pt idx="207">
                  <c:v>-27.375000000000114</c:v>
                </c:pt>
                <c:pt idx="208">
                  <c:v>-30.225000000000023</c:v>
                </c:pt>
                <c:pt idx="209">
                  <c:v>-18.255000000000109</c:v>
                </c:pt>
                <c:pt idx="210">
                  <c:v>-2.2950000000000728</c:v>
                </c:pt>
                <c:pt idx="211">
                  <c:v>3.9749999999999091</c:v>
                </c:pt>
                <c:pt idx="212">
                  <c:v>-5.7150000000000318</c:v>
                </c:pt>
                <c:pt idx="213">
                  <c:v>-9.1350000000001046</c:v>
                </c:pt>
                <c:pt idx="214">
                  <c:v>-30.225000000000023</c:v>
                </c:pt>
                <c:pt idx="215">
                  <c:v>-74.115000000000066</c:v>
                </c:pt>
                <c:pt idx="216">
                  <c:v>0.40799999999990177</c:v>
                </c:pt>
                <c:pt idx="217">
                  <c:v>16.087999999999965</c:v>
                </c:pt>
                <c:pt idx="218">
                  <c:v>3.20799999999997</c:v>
                </c:pt>
                <c:pt idx="219">
                  <c:v>-0.71200000000010277</c:v>
                </c:pt>
                <c:pt idx="220">
                  <c:v>9.3679999999999382</c:v>
                </c:pt>
                <c:pt idx="221">
                  <c:v>-2.9519999999999982</c:v>
                </c:pt>
                <c:pt idx="222">
                  <c:v>1.52800000000002</c:v>
                </c:pt>
                <c:pt idx="223">
                  <c:v>-10.232000000000085</c:v>
                </c:pt>
                <c:pt idx="224">
                  <c:v>-30.392000000000053</c:v>
                </c:pt>
                <c:pt idx="225">
                  <c:v>-8.5520000000001346</c:v>
                </c:pt>
                <c:pt idx="226">
                  <c:v>-2.9519999999999982</c:v>
                </c:pt>
                <c:pt idx="227">
                  <c:v>-8.5520000000001346</c:v>
                </c:pt>
                <c:pt idx="228">
                  <c:v>-85.359999999999957</c:v>
                </c:pt>
                <c:pt idx="229">
                  <c:v>-65.559999999999945</c:v>
                </c:pt>
                <c:pt idx="230">
                  <c:v>-65.559999999999945</c:v>
                </c:pt>
                <c:pt idx="231">
                  <c:v>-55.110000000000014</c:v>
                </c:pt>
                <c:pt idx="232">
                  <c:v>-52.909999999999968</c:v>
                </c:pt>
                <c:pt idx="233">
                  <c:v>-62.259999999999991</c:v>
                </c:pt>
                <c:pt idx="234">
                  <c:v>-69.409999999999968</c:v>
                </c:pt>
                <c:pt idx="235">
                  <c:v>-73.809999999999945</c:v>
                </c:pt>
                <c:pt idx="236">
                  <c:v>-77.659999999999968</c:v>
                </c:pt>
                <c:pt idx="237">
                  <c:v>-77.659999999999968</c:v>
                </c:pt>
                <c:pt idx="238">
                  <c:v>-66.659999999999968</c:v>
                </c:pt>
                <c:pt idx="239">
                  <c:v>-57.8599999999999</c:v>
                </c:pt>
                <c:pt idx="240">
                  <c:v>-51.287500000000023</c:v>
                </c:pt>
                <c:pt idx="241">
                  <c:v>-32.387500000000045</c:v>
                </c:pt>
                <c:pt idx="242">
                  <c:v>5.9524999999999864</c:v>
                </c:pt>
                <c:pt idx="243">
                  <c:v>38.352499999999964</c:v>
                </c:pt>
                <c:pt idx="244">
                  <c:v>59.952499999999986</c:v>
                </c:pt>
                <c:pt idx="245">
                  <c:v>135.5524999999999</c:v>
                </c:pt>
                <c:pt idx="246">
                  <c:v>167.95249999999999</c:v>
                </c:pt>
                <c:pt idx="247">
                  <c:v>194.95249999999999</c:v>
                </c:pt>
                <c:pt idx="248">
                  <c:v>248.95249999999999</c:v>
                </c:pt>
                <c:pt idx="249">
                  <c:v>243.5524999999999</c:v>
                </c:pt>
                <c:pt idx="250">
                  <c:v>227.35249999999996</c:v>
                </c:pt>
                <c:pt idx="251">
                  <c:v>189.5524999999999</c:v>
                </c:pt>
                <c:pt idx="252">
                  <c:v>164.84000000000003</c:v>
                </c:pt>
                <c:pt idx="253">
                  <c:v>139.63999999999999</c:v>
                </c:pt>
                <c:pt idx="254">
                  <c:v>158.53999999999985</c:v>
                </c:pt>
                <c:pt idx="255">
                  <c:v>177.43999999999994</c:v>
                </c:pt>
                <c:pt idx="256">
                  <c:v>202.64</c:v>
                </c:pt>
                <c:pt idx="257">
                  <c:v>303.43999999999994</c:v>
                </c:pt>
                <c:pt idx="258">
                  <c:v>334.93999999999994</c:v>
                </c:pt>
                <c:pt idx="259">
                  <c:v>360.14</c:v>
                </c:pt>
                <c:pt idx="260">
                  <c:v>391.64</c:v>
                </c:pt>
                <c:pt idx="261">
                  <c:v>410.53999999999985</c:v>
                </c:pt>
                <c:pt idx="262">
                  <c:v>366.43999999999994</c:v>
                </c:pt>
                <c:pt idx="263">
                  <c:v>353.84000000000003</c:v>
                </c:pt>
                <c:pt idx="264">
                  <c:v>106.83999999999992</c:v>
                </c:pt>
                <c:pt idx="265">
                  <c:v>60.039999999999964</c:v>
                </c:pt>
                <c:pt idx="266">
                  <c:v>106.83999999999992</c:v>
                </c:pt>
                <c:pt idx="267">
                  <c:v>124.38999999999999</c:v>
                </c:pt>
                <c:pt idx="268">
                  <c:v>130.24</c:v>
                </c:pt>
                <c:pt idx="269">
                  <c:v>153.63999999999999</c:v>
                </c:pt>
                <c:pt idx="270">
                  <c:v>147.78999999999996</c:v>
                </c:pt>
              </c:numCache>
            </c:numRef>
          </c:val>
          <c:smooth val="0"/>
          <c:extLst>
            <c:ext xmlns:c16="http://schemas.microsoft.com/office/drawing/2014/chart" uri="{C3380CC4-5D6E-409C-BE32-E72D297353CC}">
              <c16:uniqueId val="{00000002-14F3-4A9D-8919-BBB9DBCB6DAB}"/>
            </c:ext>
          </c:extLst>
        </c:ser>
        <c:dLbls>
          <c:showLegendKey val="0"/>
          <c:showVal val="0"/>
          <c:showCatName val="0"/>
          <c:showSerName val="0"/>
          <c:showPercent val="0"/>
          <c:showBubbleSize val="0"/>
        </c:dLbls>
        <c:smooth val="0"/>
        <c:axId val="417758608"/>
        <c:axId val="417756256"/>
      </c:lineChart>
      <c:catAx>
        <c:axId val="417758608"/>
        <c:scaling>
          <c:orientation val="minMax"/>
        </c:scaling>
        <c:delete val="0"/>
        <c:axPos val="b"/>
        <c:numFmt formatCode="General" sourceLinked="1"/>
        <c:majorTickMark val="out"/>
        <c:minorTickMark val="none"/>
        <c:tickLblPos val="nextTo"/>
        <c:spPr>
          <a:ln w="15875"/>
        </c:spPr>
        <c:txPr>
          <a:bodyPr rot="-5400000" vert="horz"/>
          <a:lstStyle/>
          <a:p>
            <a:pPr>
              <a:defRPr sz="1400" b="0" i="0" u="none" strike="noStrike" baseline="0">
                <a:solidFill>
                  <a:sysClr val="windowText" lastClr="000000"/>
                </a:solidFill>
                <a:latin typeface="Calibri"/>
                <a:ea typeface="Calibri"/>
                <a:cs typeface="Calibri"/>
              </a:defRPr>
            </a:pPr>
            <a:endParaRPr lang="en-US"/>
          </a:p>
        </c:txPr>
        <c:crossAx val="417756256"/>
        <c:crosses val="autoZero"/>
        <c:auto val="1"/>
        <c:lblAlgn val="ctr"/>
        <c:lblOffset val="100"/>
        <c:tickLblSkip val="12"/>
        <c:tickMarkSkip val="2"/>
        <c:noMultiLvlLbl val="0"/>
      </c:catAx>
      <c:valAx>
        <c:axId val="417756256"/>
        <c:scaling>
          <c:orientation val="minMax"/>
          <c:max val="1000"/>
          <c:min val="-200"/>
        </c:scaling>
        <c:delete val="0"/>
        <c:axPos val="l"/>
        <c:majorGridlines/>
        <c:title>
          <c:tx>
            <c:rich>
              <a:bodyPr/>
              <a:lstStyle/>
              <a:p>
                <a:pPr>
                  <a:defRPr sz="1600" b="0" i="0" u="none" strike="noStrike" baseline="0">
                    <a:solidFill>
                      <a:sysClr val="windowText" lastClr="000000"/>
                    </a:solidFill>
                    <a:latin typeface="Calibri"/>
                    <a:ea typeface="Calibri"/>
                    <a:cs typeface="Calibri"/>
                  </a:defRPr>
                </a:pPr>
                <a:r>
                  <a:rPr lang="en-US" sz="1600" b="0">
                    <a:solidFill>
                      <a:sysClr val="windowText" lastClr="000000"/>
                    </a:solidFill>
                  </a:rPr>
                  <a:t>$ per acre</a:t>
                </a:r>
              </a:p>
            </c:rich>
          </c:tx>
          <c:layout>
            <c:manualLayout>
              <c:xMode val="edge"/>
              <c:yMode val="edge"/>
              <c:x val="1.3596713830533499E-2"/>
              <c:y val="0.36387832323860297"/>
            </c:manualLayout>
          </c:layout>
          <c:overlay val="0"/>
        </c:title>
        <c:numFmt formatCode="_(&quot;$&quot;* #,##0_);_(&quot;$&quot;* \(#,##0\);_(&quot;$&quot;* &quot;-&quot;_);_(@_)" sourceLinked="1"/>
        <c:majorTickMark val="out"/>
        <c:minorTickMark val="none"/>
        <c:tickLblPos val="nextTo"/>
        <c:txPr>
          <a:bodyPr rot="0" vert="horz"/>
          <a:lstStyle/>
          <a:p>
            <a:pPr>
              <a:defRPr sz="1400" b="0" i="0" u="none" strike="noStrike" baseline="0">
                <a:solidFill>
                  <a:sysClr val="windowText" lastClr="000000"/>
                </a:solidFill>
                <a:latin typeface="Calibri"/>
                <a:ea typeface="Calibri"/>
                <a:cs typeface="Calibri"/>
              </a:defRPr>
            </a:pPr>
            <a:endParaRPr lang="en-US"/>
          </a:p>
        </c:txPr>
        <c:crossAx val="417758608"/>
        <c:crosses val="autoZero"/>
        <c:crossBetween val="between"/>
      </c:valAx>
    </c:plotArea>
    <c:legend>
      <c:legendPos val="r"/>
      <c:layout>
        <c:manualLayout>
          <c:xMode val="edge"/>
          <c:yMode val="edge"/>
          <c:x val="0.18374593969844399"/>
          <c:y val="0.94519005897297603"/>
          <c:w val="0.73825617954859302"/>
          <c:h val="4.1412966501393401E-2"/>
        </c:manualLayout>
      </c:layout>
      <c:overlay val="0"/>
      <c:txPr>
        <a:bodyPr/>
        <a:lstStyle/>
        <a:p>
          <a:pPr>
            <a:defRPr sz="1600" b="0" i="0" u="none" strike="noStrike" baseline="0">
              <a:solidFill>
                <a:sysClr val="windowText" lastClr="000000"/>
              </a:solidFill>
              <a:latin typeface="Calibri"/>
              <a:ea typeface="Calibri"/>
              <a:cs typeface="Calibri"/>
            </a:defRPr>
          </a:pPr>
          <a:endParaRPr lang="en-US"/>
        </a:p>
      </c:txPr>
    </c:legend>
    <c:plotVisOnly val="1"/>
    <c:dispBlanksAs val="gap"/>
    <c:showDLblsOverMax val="0"/>
  </c:chart>
  <c:spPr>
    <a:ln>
      <a:noFill/>
    </a:ln>
  </c:spPr>
  <c:txPr>
    <a:bodyPr/>
    <a:lstStyle/>
    <a:p>
      <a:pPr>
        <a:defRPr sz="1400" b="0" i="0" u="none" strike="noStrike" baseline="0">
          <a:solidFill>
            <a:srgbClr val="000000"/>
          </a:solidFill>
          <a:latin typeface="Calibri"/>
          <a:ea typeface="Calibri"/>
          <a:cs typeface="Calibri"/>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337447384"/>
        <c:axId val="337448168"/>
      </c:barChart>
      <c:catAx>
        <c:axId val="337447384"/>
        <c:scaling>
          <c:orientation val="minMax"/>
        </c:scaling>
        <c:delete val="0"/>
        <c:axPos val="b"/>
        <c:majorTickMark val="out"/>
        <c:minorTickMark val="none"/>
        <c:tickLblPos val="nextTo"/>
        <c:crossAx val="337448168"/>
        <c:crosses val="autoZero"/>
        <c:auto val="1"/>
        <c:lblAlgn val="ctr"/>
        <c:lblOffset val="100"/>
        <c:noMultiLvlLbl val="0"/>
      </c:catAx>
      <c:valAx>
        <c:axId val="337448168"/>
        <c:scaling>
          <c:orientation val="minMax"/>
        </c:scaling>
        <c:delete val="0"/>
        <c:axPos val="l"/>
        <c:majorGridlines/>
        <c:majorTickMark val="out"/>
        <c:minorTickMark val="none"/>
        <c:tickLblPos val="nextTo"/>
        <c:crossAx val="337447384"/>
        <c:crosses val="autoZero"/>
        <c:crossBetween val="between"/>
      </c:valAx>
    </c:plotArea>
    <c:legend>
      <c:legendPos val="r"/>
      <c:overlay val="0"/>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Soybean Farmer Income</a:t>
            </a:r>
          </a:p>
          <a:p>
            <a:pPr>
              <a:defRPr/>
            </a:pPr>
            <a:r>
              <a:rPr lang="en-US" b="0"/>
              <a:t>(per acre)</a:t>
            </a:r>
          </a:p>
        </c:rich>
      </c:tx>
      <c:overlay val="1"/>
    </c:title>
    <c:autoTitleDeleted val="0"/>
    <c:plotArea>
      <c:layout>
        <c:manualLayout>
          <c:layoutTarget val="inner"/>
          <c:xMode val="edge"/>
          <c:yMode val="edge"/>
          <c:x val="7.0629205020147107E-2"/>
          <c:y val="0.145129104666746"/>
          <c:w val="0.77749764704181001"/>
          <c:h val="0.61929950582209103"/>
        </c:manualLayout>
      </c:layout>
      <c:barChart>
        <c:barDir val="col"/>
        <c:grouping val="stacked"/>
        <c:varyColors val="0"/>
        <c:ser>
          <c:idx val="0"/>
          <c:order val="0"/>
          <c:tx>
            <c:v>Grain Sales</c:v>
          </c:tx>
          <c:invertIfNegative val="0"/>
          <c:cat>
            <c:strRef>
              <c:f>'Monthly Profitability'!$A$6:$A$281</c:f>
              <c:strCache>
                <c:ptCount val="265"/>
                <c:pt idx="0">
                  <c:v>2000</c:v>
                </c:pt>
                <c:pt idx="1">
                  <c:v> </c:v>
                </c:pt>
                <c:pt idx="2">
                  <c:v> </c:v>
                </c:pt>
                <c:pt idx="3">
                  <c:v> </c:v>
                </c:pt>
                <c:pt idx="4">
                  <c:v> </c:v>
                </c:pt>
                <c:pt idx="5">
                  <c:v> </c:v>
                </c:pt>
                <c:pt idx="6">
                  <c:v> </c:v>
                </c:pt>
                <c:pt idx="7">
                  <c:v> </c:v>
                </c:pt>
                <c:pt idx="8">
                  <c:v> </c:v>
                </c:pt>
                <c:pt idx="9">
                  <c:v> </c:v>
                </c:pt>
                <c:pt idx="10">
                  <c:v> </c:v>
                </c:pt>
                <c:pt idx="11">
                  <c:v> </c:v>
                </c:pt>
                <c:pt idx="12">
                  <c:v>2001</c:v>
                </c:pt>
                <c:pt idx="13">
                  <c:v> </c:v>
                </c:pt>
                <c:pt idx="14">
                  <c:v> </c:v>
                </c:pt>
                <c:pt idx="15">
                  <c:v> </c:v>
                </c:pt>
                <c:pt idx="16">
                  <c:v> </c:v>
                </c:pt>
                <c:pt idx="17">
                  <c:v> </c:v>
                </c:pt>
                <c:pt idx="18">
                  <c:v> </c:v>
                </c:pt>
                <c:pt idx="19">
                  <c:v> </c:v>
                </c:pt>
                <c:pt idx="20">
                  <c:v> </c:v>
                </c:pt>
                <c:pt idx="21">
                  <c:v> </c:v>
                </c:pt>
                <c:pt idx="22">
                  <c:v> </c:v>
                </c:pt>
                <c:pt idx="23">
                  <c:v> </c:v>
                </c:pt>
                <c:pt idx="24">
                  <c:v>2002</c:v>
                </c:pt>
                <c:pt idx="25">
                  <c:v> </c:v>
                </c:pt>
                <c:pt idx="26">
                  <c:v> </c:v>
                </c:pt>
                <c:pt idx="27">
                  <c:v> </c:v>
                </c:pt>
                <c:pt idx="28">
                  <c:v> </c:v>
                </c:pt>
                <c:pt idx="29">
                  <c:v> </c:v>
                </c:pt>
                <c:pt idx="30">
                  <c:v> </c:v>
                </c:pt>
                <c:pt idx="31">
                  <c:v> </c:v>
                </c:pt>
                <c:pt idx="32">
                  <c:v> </c:v>
                </c:pt>
                <c:pt idx="33">
                  <c:v> </c:v>
                </c:pt>
                <c:pt idx="34">
                  <c:v> </c:v>
                </c:pt>
                <c:pt idx="35">
                  <c:v> </c:v>
                </c:pt>
                <c:pt idx="36">
                  <c:v>2003</c:v>
                </c:pt>
                <c:pt idx="37">
                  <c:v> </c:v>
                </c:pt>
                <c:pt idx="38">
                  <c:v> </c:v>
                </c:pt>
                <c:pt idx="39">
                  <c:v> </c:v>
                </c:pt>
                <c:pt idx="40">
                  <c:v> </c:v>
                </c:pt>
                <c:pt idx="41">
                  <c:v> </c:v>
                </c:pt>
                <c:pt idx="42">
                  <c:v> </c:v>
                </c:pt>
                <c:pt idx="43">
                  <c:v> </c:v>
                </c:pt>
                <c:pt idx="44">
                  <c:v> </c:v>
                </c:pt>
                <c:pt idx="45">
                  <c:v> </c:v>
                </c:pt>
                <c:pt idx="46">
                  <c:v> </c:v>
                </c:pt>
                <c:pt idx="47">
                  <c:v> </c:v>
                </c:pt>
                <c:pt idx="48">
                  <c:v>2004</c:v>
                </c:pt>
                <c:pt idx="49">
                  <c:v> </c:v>
                </c:pt>
                <c:pt idx="50">
                  <c:v> </c:v>
                </c:pt>
                <c:pt idx="51">
                  <c:v> </c:v>
                </c:pt>
                <c:pt idx="52">
                  <c:v> </c:v>
                </c:pt>
                <c:pt idx="53">
                  <c:v> </c:v>
                </c:pt>
                <c:pt idx="54">
                  <c:v> </c:v>
                </c:pt>
                <c:pt idx="55">
                  <c:v> </c:v>
                </c:pt>
                <c:pt idx="56">
                  <c:v> </c:v>
                </c:pt>
                <c:pt idx="57">
                  <c:v> </c:v>
                </c:pt>
                <c:pt idx="58">
                  <c:v> </c:v>
                </c:pt>
                <c:pt idx="59">
                  <c:v> </c:v>
                </c:pt>
                <c:pt idx="60">
                  <c:v>2005</c:v>
                </c:pt>
                <c:pt idx="61">
                  <c:v> </c:v>
                </c:pt>
                <c:pt idx="62">
                  <c:v> </c:v>
                </c:pt>
                <c:pt idx="63">
                  <c:v> </c:v>
                </c:pt>
                <c:pt idx="64">
                  <c:v> </c:v>
                </c:pt>
                <c:pt idx="65">
                  <c:v> </c:v>
                </c:pt>
                <c:pt idx="66">
                  <c:v> </c:v>
                </c:pt>
                <c:pt idx="67">
                  <c:v> </c:v>
                </c:pt>
                <c:pt idx="68">
                  <c:v> </c:v>
                </c:pt>
                <c:pt idx="69">
                  <c:v> </c:v>
                </c:pt>
                <c:pt idx="70">
                  <c:v> </c:v>
                </c:pt>
                <c:pt idx="71">
                  <c:v> </c:v>
                </c:pt>
                <c:pt idx="72">
                  <c:v>2006</c:v>
                </c:pt>
                <c:pt idx="73">
                  <c:v> </c:v>
                </c:pt>
                <c:pt idx="74">
                  <c:v> </c:v>
                </c:pt>
                <c:pt idx="75">
                  <c:v> </c:v>
                </c:pt>
                <c:pt idx="76">
                  <c:v> </c:v>
                </c:pt>
                <c:pt idx="77">
                  <c:v> </c:v>
                </c:pt>
                <c:pt idx="78">
                  <c:v> </c:v>
                </c:pt>
                <c:pt idx="79">
                  <c:v> </c:v>
                </c:pt>
                <c:pt idx="80">
                  <c:v> </c:v>
                </c:pt>
                <c:pt idx="81">
                  <c:v> </c:v>
                </c:pt>
                <c:pt idx="82">
                  <c:v> </c:v>
                </c:pt>
                <c:pt idx="83">
                  <c:v> </c:v>
                </c:pt>
                <c:pt idx="84">
                  <c:v>2007</c:v>
                </c:pt>
                <c:pt idx="85">
                  <c:v> </c:v>
                </c:pt>
                <c:pt idx="86">
                  <c:v> </c:v>
                </c:pt>
                <c:pt idx="87">
                  <c:v> </c:v>
                </c:pt>
                <c:pt idx="88">
                  <c:v> </c:v>
                </c:pt>
                <c:pt idx="89">
                  <c:v> </c:v>
                </c:pt>
                <c:pt idx="90">
                  <c:v> </c:v>
                </c:pt>
                <c:pt idx="91">
                  <c:v> </c:v>
                </c:pt>
                <c:pt idx="92">
                  <c:v> </c:v>
                </c:pt>
                <c:pt idx="93">
                  <c:v> </c:v>
                </c:pt>
                <c:pt idx="94">
                  <c:v> </c:v>
                </c:pt>
                <c:pt idx="95">
                  <c:v> </c:v>
                </c:pt>
                <c:pt idx="96">
                  <c:v>2008</c:v>
                </c:pt>
                <c:pt idx="97">
                  <c:v> </c:v>
                </c:pt>
                <c:pt idx="98">
                  <c:v> </c:v>
                </c:pt>
                <c:pt idx="99">
                  <c:v> </c:v>
                </c:pt>
                <c:pt idx="100">
                  <c:v> </c:v>
                </c:pt>
                <c:pt idx="101">
                  <c:v> </c:v>
                </c:pt>
                <c:pt idx="102">
                  <c:v> </c:v>
                </c:pt>
                <c:pt idx="103">
                  <c:v> </c:v>
                </c:pt>
                <c:pt idx="104">
                  <c:v> </c:v>
                </c:pt>
                <c:pt idx="105">
                  <c:v> </c:v>
                </c:pt>
                <c:pt idx="106">
                  <c:v> </c:v>
                </c:pt>
                <c:pt idx="107">
                  <c:v> </c:v>
                </c:pt>
                <c:pt idx="108">
                  <c:v>2009</c:v>
                </c:pt>
                <c:pt idx="109">
                  <c:v> </c:v>
                </c:pt>
                <c:pt idx="110">
                  <c:v> </c:v>
                </c:pt>
                <c:pt idx="111">
                  <c:v> </c:v>
                </c:pt>
                <c:pt idx="112">
                  <c:v> </c:v>
                </c:pt>
                <c:pt idx="113">
                  <c:v> </c:v>
                </c:pt>
                <c:pt idx="114">
                  <c:v> </c:v>
                </c:pt>
                <c:pt idx="115">
                  <c:v> </c:v>
                </c:pt>
                <c:pt idx="116">
                  <c:v> </c:v>
                </c:pt>
                <c:pt idx="117">
                  <c:v> </c:v>
                </c:pt>
                <c:pt idx="118">
                  <c:v> </c:v>
                </c:pt>
                <c:pt idx="119">
                  <c:v> </c:v>
                </c:pt>
                <c:pt idx="120">
                  <c:v>2010</c:v>
                </c:pt>
                <c:pt idx="121">
                  <c:v> </c:v>
                </c:pt>
                <c:pt idx="122">
                  <c:v> </c:v>
                </c:pt>
                <c:pt idx="123">
                  <c:v> </c:v>
                </c:pt>
                <c:pt idx="124">
                  <c:v> </c:v>
                </c:pt>
                <c:pt idx="125">
                  <c:v> </c:v>
                </c:pt>
                <c:pt idx="126">
                  <c:v> </c:v>
                </c:pt>
                <c:pt idx="127">
                  <c:v> </c:v>
                </c:pt>
                <c:pt idx="128">
                  <c:v> </c:v>
                </c:pt>
                <c:pt idx="129">
                  <c:v> </c:v>
                </c:pt>
                <c:pt idx="130">
                  <c:v> </c:v>
                </c:pt>
                <c:pt idx="131">
                  <c:v> </c:v>
                </c:pt>
                <c:pt idx="132">
                  <c:v>2011</c:v>
                </c:pt>
                <c:pt idx="133">
                  <c:v> </c:v>
                </c:pt>
                <c:pt idx="134">
                  <c:v> </c:v>
                </c:pt>
                <c:pt idx="135">
                  <c:v> </c:v>
                </c:pt>
                <c:pt idx="136">
                  <c:v> </c:v>
                </c:pt>
                <c:pt idx="137">
                  <c:v> </c:v>
                </c:pt>
                <c:pt idx="138">
                  <c:v> </c:v>
                </c:pt>
                <c:pt idx="139">
                  <c:v> </c:v>
                </c:pt>
                <c:pt idx="140">
                  <c:v> </c:v>
                </c:pt>
                <c:pt idx="141">
                  <c:v> </c:v>
                </c:pt>
                <c:pt idx="142">
                  <c:v> </c:v>
                </c:pt>
                <c:pt idx="143">
                  <c:v> </c:v>
                </c:pt>
                <c:pt idx="144">
                  <c:v>2012</c:v>
                </c:pt>
                <c:pt idx="145">
                  <c:v> </c:v>
                </c:pt>
                <c:pt idx="146">
                  <c:v> </c:v>
                </c:pt>
                <c:pt idx="147">
                  <c:v> </c:v>
                </c:pt>
                <c:pt idx="148">
                  <c:v> </c:v>
                </c:pt>
                <c:pt idx="149">
                  <c:v> </c:v>
                </c:pt>
                <c:pt idx="150">
                  <c:v> </c:v>
                </c:pt>
                <c:pt idx="151">
                  <c:v> </c:v>
                </c:pt>
                <c:pt idx="152">
                  <c:v> </c:v>
                </c:pt>
                <c:pt idx="153">
                  <c:v> </c:v>
                </c:pt>
                <c:pt idx="154">
                  <c:v> </c:v>
                </c:pt>
                <c:pt idx="155">
                  <c:v> </c:v>
                </c:pt>
                <c:pt idx="156">
                  <c:v>2013</c:v>
                </c:pt>
                <c:pt idx="157">
                  <c:v> </c:v>
                </c:pt>
                <c:pt idx="158">
                  <c:v> </c:v>
                </c:pt>
                <c:pt idx="159">
                  <c:v> </c:v>
                </c:pt>
                <c:pt idx="160">
                  <c:v> </c:v>
                </c:pt>
                <c:pt idx="161">
                  <c:v> </c:v>
                </c:pt>
                <c:pt idx="162">
                  <c:v> </c:v>
                </c:pt>
                <c:pt idx="163">
                  <c:v> </c:v>
                </c:pt>
                <c:pt idx="164">
                  <c:v> </c:v>
                </c:pt>
                <c:pt idx="165">
                  <c:v> </c:v>
                </c:pt>
                <c:pt idx="166">
                  <c:v> </c:v>
                </c:pt>
                <c:pt idx="167">
                  <c:v> </c:v>
                </c:pt>
                <c:pt idx="168">
                  <c:v>2014</c:v>
                </c:pt>
                <c:pt idx="169">
                  <c:v> </c:v>
                </c:pt>
                <c:pt idx="170">
                  <c:v> </c:v>
                </c:pt>
                <c:pt idx="171">
                  <c:v> </c:v>
                </c:pt>
                <c:pt idx="172">
                  <c:v> </c:v>
                </c:pt>
                <c:pt idx="173">
                  <c:v> </c:v>
                </c:pt>
                <c:pt idx="174">
                  <c:v> </c:v>
                </c:pt>
                <c:pt idx="175">
                  <c:v> </c:v>
                </c:pt>
                <c:pt idx="176">
                  <c:v> </c:v>
                </c:pt>
                <c:pt idx="177">
                  <c:v> </c:v>
                </c:pt>
                <c:pt idx="178">
                  <c:v> </c:v>
                </c:pt>
                <c:pt idx="179">
                  <c:v> </c:v>
                </c:pt>
                <c:pt idx="180">
                  <c:v>2015</c:v>
                </c:pt>
                <c:pt idx="181">
                  <c:v> </c:v>
                </c:pt>
                <c:pt idx="182">
                  <c:v> </c:v>
                </c:pt>
                <c:pt idx="183">
                  <c:v> </c:v>
                </c:pt>
                <c:pt idx="184">
                  <c:v> </c:v>
                </c:pt>
                <c:pt idx="185">
                  <c:v> </c:v>
                </c:pt>
                <c:pt idx="186">
                  <c:v> </c:v>
                </c:pt>
                <c:pt idx="187">
                  <c:v> </c:v>
                </c:pt>
                <c:pt idx="188">
                  <c:v> </c:v>
                </c:pt>
                <c:pt idx="189">
                  <c:v> </c:v>
                </c:pt>
                <c:pt idx="190">
                  <c:v> </c:v>
                </c:pt>
                <c:pt idx="191">
                  <c:v> </c:v>
                </c:pt>
                <c:pt idx="192">
                  <c:v>2016</c:v>
                </c:pt>
                <c:pt idx="204">
                  <c:v>2017</c:v>
                </c:pt>
                <c:pt idx="216">
                  <c:v>2018</c:v>
                </c:pt>
                <c:pt idx="228">
                  <c:v>2019</c:v>
                </c:pt>
                <c:pt idx="240">
                  <c:v>2020</c:v>
                </c:pt>
                <c:pt idx="252">
                  <c:v>2021</c:v>
                </c:pt>
                <c:pt idx="264">
                  <c:v>2022</c:v>
                </c:pt>
              </c:strCache>
            </c:strRef>
          </c:cat>
          <c:val>
            <c:numRef>
              <c:f>'Monthly Profitability'!$P$7:$P$281</c:f>
              <c:numCache>
                <c:formatCode>_("$"* #,##0_);_("$"* \(#,##0\);_("$"* "-"_);_(@_)</c:formatCode>
                <c:ptCount val="275"/>
                <c:pt idx="0">
                  <c:v>191.83500000000001</c:v>
                </c:pt>
                <c:pt idx="1">
                  <c:v>200.1</c:v>
                </c:pt>
                <c:pt idx="2">
                  <c:v>206.625</c:v>
                </c:pt>
                <c:pt idx="3">
                  <c:v>197.05500000000001</c:v>
                </c:pt>
                <c:pt idx="4">
                  <c:v>191.4</c:v>
                </c:pt>
                <c:pt idx="5">
                  <c:v>186.61500000000001</c:v>
                </c:pt>
                <c:pt idx="6">
                  <c:v>182.26500000000001</c:v>
                </c:pt>
                <c:pt idx="7">
                  <c:v>185.31</c:v>
                </c:pt>
                <c:pt idx="8">
                  <c:v>192.27</c:v>
                </c:pt>
                <c:pt idx="9">
                  <c:v>207.49499999999998</c:v>
                </c:pt>
                <c:pt idx="10">
                  <c:v>211.845</c:v>
                </c:pt>
                <c:pt idx="11">
                  <c:v>202.39999999999998</c:v>
                </c:pt>
                <c:pt idx="12">
                  <c:v>178.2</c:v>
                </c:pt>
                <c:pt idx="13">
                  <c:v>182.16</c:v>
                </c:pt>
                <c:pt idx="14">
                  <c:v>182.16</c:v>
                </c:pt>
                <c:pt idx="15">
                  <c:v>180.84</c:v>
                </c:pt>
                <c:pt idx="16">
                  <c:v>182.60000000000002</c:v>
                </c:pt>
                <c:pt idx="17">
                  <c:v>188.76</c:v>
                </c:pt>
                <c:pt idx="18">
                  <c:v>191.84</c:v>
                </c:pt>
                <c:pt idx="19">
                  <c:v>201.08</c:v>
                </c:pt>
                <c:pt idx="20">
                  <c:v>212.95999999999998</c:v>
                </c:pt>
                <c:pt idx="21">
                  <c:v>231.44</c:v>
                </c:pt>
                <c:pt idx="22">
                  <c:v>237.60000000000002</c:v>
                </c:pt>
                <c:pt idx="23">
                  <c:v>257.76</c:v>
                </c:pt>
                <c:pt idx="24">
                  <c:v>249.60000000000002</c:v>
                </c:pt>
                <c:pt idx="25">
                  <c:v>259.20000000000005</c:v>
                </c:pt>
                <c:pt idx="26">
                  <c:v>260.15999999999997</c:v>
                </c:pt>
                <c:pt idx="27">
                  <c:v>261.12</c:v>
                </c:pt>
                <c:pt idx="28">
                  <c:v>264</c:v>
                </c:pt>
                <c:pt idx="29">
                  <c:v>265.92</c:v>
                </c:pt>
                <c:pt idx="30">
                  <c:v>276.48</c:v>
                </c:pt>
                <c:pt idx="31">
                  <c:v>288.95999999999998</c:v>
                </c:pt>
                <c:pt idx="32">
                  <c:v>293.28000000000003</c:v>
                </c:pt>
                <c:pt idx="33">
                  <c:v>278.39999999999998</c:v>
                </c:pt>
                <c:pt idx="34">
                  <c:v>269.76</c:v>
                </c:pt>
                <c:pt idx="35">
                  <c:v>196.95</c:v>
                </c:pt>
                <c:pt idx="36">
                  <c:v>213.85</c:v>
                </c:pt>
                <c:pt idx="37">
                  <c:v>232.04999999999998</c:v>
                </c:pt>
                <c:pt idx="38">
                  <c:v>238.54999999999998</c:v>
                </c:pt>
                <c:pt idx="39">
                  <c:v>247.65</c:v>
                </c:pt>
                <c:pt idx="40">
                  <c:v>272.67500000000001</c:v>
                </c:pt>
                <c:pt idx="41">
                  <c:v>306.8</c:v>
                </c:pt>
                <c:pt idx="42">
                  <c:v>314.27499999999998</c:v>
                </c:pt>
                <c:pt idx="43">
                  <c:v>315.90000000000003</c:v>
                </c:pt>
                <c:pt idx="44">
                  <c:v>303.55</c:v>
                </c:pt>
                <c:pt idx="45">
                  <c:v>278.85000000000002</c:v>
                </c:pt>
                <c:pt idx="46">
                  <c:v>221</c:v>
                </c:pt>
                <c:pt idx="47">
                  <c:v>292.04000000000002</c:v>
                </c:pt>
                <c:pt idx="48">
                  <c:v>275.38</c:v>
                </c:pt>
                <c:pt idx="49">
                  <c:v>262.64000000000004</c:v>
                </c:pt>
                <c:pt idx="50">
                  <c:v>260.68</c:v>
                </c:pt>
                <c:pt idx="51">
                  <c:v>263.13</c:v>
                </c:pt>
                <c:pt idx="52">
                  <c:v>261.17</c:v>
                </c:pt>
                <c:pt idx="53">
                  <c:v>286.64999999999998</c:v>
                </c:pt>
                <c:pt idx="54">
                  <c:v>291.55</c:v>
                </c:pt>
                <c:pt idx="55">
                  <c:v>299.88</c:v>
                </c:pt>
                <c:pt idx="56">
                  <c:v>318.5</c:v>
                </c:pt>
                <c:pt idx="57">
                  <c:v>322.42</c:v>
                </c:pt>
                <c:pt idx="58">
                  <c:v>297.43</c:v>
                </c:pt>
                <c:pt idx="59">
                  <c:v>304.5</c:v>
                </c:pt>
                <c:pt idx="60">
                  <c:v>299.25</c:v>
                </c:pt>
                <c:pt idx="61">
                  <c:v>293.47499999999997</c:v>
                </c:pt>
                <c:pt idx="62">
                  <c:v>297.67500000000001</c:v>
                </c:pt>
                <c:pt idx="63">
                  <c:v>300.3</c:v>
                </c:pt>
                <c:pt idx="64">
                  <c:v>290.32499999999999</c:v>
                </c:pt>
                <c:pt idx="65">
                  <c:v>287.70000000000005</c:v>
                </c:pt>
                <c:pt idx="66">
                  <c:v>287.17500000000001</c:v>
                </c:pt>
                <c:pt idx="67">
                  <c:v>294</c:v>
                </c:pt>
                <c:pt idx="68">
                  <c:v>290.85000000000002</c:v>
                </c:pt>
                <c:pt idx="69">
                  <c:v>289.79999999999995</c:v>
                </c:pt>
                <c:pt idx="70">
                  <c:v>254.1</c:v>
                </c:pt>
                <c:pt idx="71">
                  <c:v>258.05500000000001</c:v>
                </c:pt>
                <c:pt idx="72">
                  <c:v>276.74</c:v>
                </c:pt>
                <c:pt idx="73">
                  <c:v>306.53500000000003</c:v>
                </c:pt>
                <c:pt idx="74">
                  <c:v>316.63499999999999</c:v>
                </c:pt>
                <c:pt idx="75">
                  <c:v>313.60500000000002</c:v>
                </c:pt>
                <c:pt idx="76">
                  <c:v>343.90499999999997</c:v>
                </c:pt>
                <c:pt idx="77">
                  <c:v>347.94499999999999</c:v>
                </c:pt>
                <c:pt idx="78">
                  <c:v>345.92499999999995</c:v>
                </c:pt>
                <c:pt idx="79">
                  <c:v>358.54999999999995</c:v>
                </c:pt>
                <c:pt idx="80">
                  <c:v>381.27499999999998</c:v>
                </c:pt>
                <c:pt idx="81">
                  <c:v>377.74</c:v>
                </c:pt>
                <c:pt idx="82">
                  <c:v>386.83</c:v>
                </c:pt>
                <c:pt idx="83">
                  <c:v>427.44000000000005</c:v>
                </c:pt>
                <c:pt idx="84">
                  <c:v>434.71999999999997</c:v>
                </c:pt>
                <c:pt idx="85">
                  <c:v>513.24</c:v>
                </c:pt>
                <c:pt idx="86">
                  <c:v>535.6</c:v>
                </c:pt>
                <c:pt idx="87">
                  <c:v>520</c:v>
                </c:pt>
                <c:pt idx="88">
                  <c:v>613.6</c:v>
                </c:pt>
                <c:pt idx="89">
                  <c:v>577.19999999999993</c:v>
                </c:pt>
                <c:pt idx="90">
                  <c:v>603.19999999999993</c:v>
                </c:pt>
                <c:pt idx="91">
                  <c:v>624</c:v>
                </c:pt>
                <c:pt idx="92">
                  <c:v>681.19999999999993</c:v>
                </c:pt>
                <c:pt idx="93">
                  <c:v>676</c:v>
                </c:pt>
                <c:pt idx="94">
                  <c:v>655.19999999999993</c:v>
                </c:pt>
                <c:pt idx="95">
                  <c:v>516.15</c:v>
                </c:pt>
                <c:pt idx="96">
                  <c:v>483.6</c:v>
                </c:pt>
                <c:pt idx="97">
                  <c:v>460.815</c:v>
                </c:pt>
                <c:pt idx="98">
                  <c:v>443.60999999999996</c:v>
                </c:pt>
                <c:pt idx="99">
                  <c:v>469.65</c:v>
                </c:pt>
                <c:pt idx="100">
                  <c:v>440.35500000000002</c:v>
                </c:pt>
                <c:pt idx="101">
                  <c:v>420.82500000000005</c:v>
                </c:pt>
                <c:pt idx="102">
                  <c:v>451.98</c:v>
                </c:pt>
                <c:pt idx="103">
                  <c:v>492.9</c:v>
                </c:pt>
                <c:pt idx="104">
                  <c:v>525.45000000000005</c:v>
                </c:pt>
                <c:pt idx="105">
                  <c:v>506.85</c:v>
                </c:pt>
                <c:pt idx="106">
                  <c:v>511.5</c:v>
                </c:pt>
                <c:pt idx="107">
                  <c:v>504.39000000000004</c:v>
                </c:pt>
                <c:pt idx="108">
                  <c:v>476.84999999999997</c:v>
                </c:pt>
                <c:pt idx="109">
                  <c:v>486.03</c:v>
                </c:pt>
                <c:pt idx="110">
                  <c:v>500.31</c:v>
                </c:pt>
                <c:pt idx="111">
                  <c:v>492.66</c:v>
                </c:pt>
                <c:pt idx="112">
                  <c:v>474.3</c:v>
                </c:pt>
                <c:pt idx="113">
                  <c:v>472.77</c:v>
                </c:pt>
                <c:pt idx="114">
                  <c:v>475.83</c:v>
                </c:pt>
                <c:pt idx="115">
                  <c:v>476.84999999999997</c:v>
                </c:pt>
                <c:pt idx="116">
                  <c:v>478.89000000000004</c:v>
                </c:pt>
                <c:pt idx="117">
                  <c:v>494.19</c:v>
                </c:pt>
                <c:pt idx="118">
                  <c:v>510</c:v>
                </c:pt>
                <c:pt idx="119">
                  <c:v>503.36999999999995</c:v>
                </c:pt>
                <c:pt idx="120">
                  <c:v>508.98</c:v>
                </c:pt>
                <c:pt idx="121">
                  <c:v>555.9</c:v>
                </c:pt>
                <c:pt idx="122">
                  <c:v>591.6</c:v>
                </c:pt>
                <c:pt idx="123">
                  <c:v>601.80000000000007</c:v>
                </c:pt>
                <c:pt idx="124">
                  <c:v>642.6</c:v>
                </c:pt>
                <c:pt idx="125">
                  <c:v>632.4</c:v>
                </c:pt>
                <c:pt idx="126">
                  <c:v>657.9</c:v>
                </c:pt>
                <c:pt idx="127">
                  <c:v>673.19999999999993</c:v>
                </c:pt>
                <c:pt idx="128">
                  <c:v>673.19999999999993</c:v>
                </c:pt>
                <c:pt idx="129">
                  <c:v>663</c:v>
                </c:pt>
                <c:pt idx="130">
                  <c:v>688.5</c:v>
                </c:pt>
                <c:pt idx="131">
                  <c:v>648.9</c:v>
                </c:pt>
                <c:pt idx="132">
                  <c:v>607.70000000000005</c:v>
                </c:pt>
                <c:pt idx="133">
                  <c:v>597.4</c:v>
                </c:pt>
                <c:pt idx="134">
                  <c:v>581.95000000000005</c:v>
                </c:pt>
                <c:pt idx="135">
                  <c:v>607.70000000000005</c:v>
                </c:pt>
                <c:pt idx="136">
                  <c:v>623.15</c:v>
                </c:pt>
                <c:pt idx="137">
                  <c:v>659.2</c:v>
                </c:pt>
                <c:pt idx="138">
                  <c:v>700.4</c:v>
                </c:pt>
                <c:pt idx="139">
                  <c:v>710.7</c:v>
                </c:pt>
                <c:pt idx="140">
                  <c:v>705.55</c:v>
                </c:pt>
                <c:pt idx="141">
                  <c:v>772.5</c:v>
                </c:pt>
                <c:pt idx="142">
                  <c:v>865.2</c:v>
                </c:pt>
                <c:pt idx="143">
                  <c:v>648</c:v>
                </c:pt>
                <c:pt idx="144">
                  <c:v>634.5</c:v>
                </c:pt>
                <c:pt idx="145">
                  <c:v>643.5</c:v>
                </c:pt>
                <c:pt idx="146">
                  <c:v>643.5</c:v>
                </c:pt>
                <c:pt idx="147">
                  <c:v>634.5</c:v>
                </c:pt>
                <c:pt idx="148">
                  <c:v>657</c:v>
                </c:pt>
                <c:pt idx="149">
                  <c:v>657</c:v>
                </c:pt>
                <c:pt idx="150">
                  <c:v>648</c:v>
                </c:pt>
                <c:pt idx="151">
                  <c:v>670.5</c:v>
                </c:pt>
                <c:pt idx="152">
                  <c:v>684</c:v>
                </c:pt>
                <c:pt idx="153">
                  <c:v>693</c:v>
                </c:pt>
                <c:pt idx="154">
                  <c:v>639</c:v>
                </c:pt>
                <c:pt idx="155">
                  <c:v>632.45000000000005</c:v>
                </c:pt>
                <c:pt idx="156">
                  <c:v>568.75</c:v>
                </c:pt>
                <c:pt idx="157">
                  <c:v>577.85</c:v>
                </c:pt>
                <c:pt idx="158">
                  <c:v>591.5</c:v>
                </c:pt>
                <c:pt idx="159">
                  <c:v>582.4</c:v>
                </c:pt>
                <c:pt idx="160">
                  <c:v>596.04999999999995</c:v>
                </c:pt>
                <c:pt idx="161">
                  <c:v>623.35</c:v>
                </c:pt>
                <c:pt idx="162">
                  <c:v>650.65</c:v>
                </c:pt>
                <c:pt idx="163">
                  <c:v>668.85</c:v>
                </c:pt>
                <c:pt idx="164">
                  <c:v>655.20000000000005</c:v>
                </c:pt>
                <c:pt idx="165">
                  <c:v>591.5</c:v>
                </c:pt>
                <c:pt idx="166">
                  <c:v>564.20000000000005</c:v>
                </c:pt>
                <c:pt idx="167">
                  <c:v>561</c:v>
                </c:pt>
                <c:pt idx="168">
                  <c:v>510</c:v>
                </c:pt>
                <c:pt idx="169">
                  <c:v>520.19999999999993</c:v>
                </c:pt>
                <c:pt idx="170">
                  <c:v>510</c:v>
                </c:pt>
                <c:pt idx="171">
                  <c:v>520.19999999999993</c:v>
                </c:pt>
                <c:pt idx="172">
                  <c:v>501.84</c:v>
                </c:pt>
                <c:pt idx="173">
                  <c:v>497.76</c:v>
                </c:pt>
                <c:pt idx="174">
                  <c:v>488.58</c:v>
                </c:pt>
                <c:pt idx="175">
                  <c:v>484.5</c:v>
                </c:pt>
                <c:pt idx="176">
                  <c:v>484.5</c:v>
                </c:pt>
                <c:pt idx="177">
                  <c:v>510</c:v>
                </c:pt>
                <c:pt idx="178">
                  <c:v>483.99</c:v>
                </c:pt>
                <c:pt idx="179">
                  <c:v>498.89499999999998</c:v>
                </c:pt>
                <c:pt idx="180">
                  <c:v>490.98499999999996</c:v>
                </c:pt>
                <c:pt idx="181">
                  <c:v>484.77</c:v>
                </c:pt>
                <c:pt idx="182">
                  <c:v>477.42499999999995</c:v>
                </c:pt>
                <c:pt idx="183">
                  <c:v>477.99000000000007</c:v>
                </c:pt>
                <c:pt idx="184">
                  <c:v>472.34</c:v>
                </c:pt>
                <c:pt idx="185">
                  <c:v>477.99000000000007</c:v>
                </c:pt>
                <c:pt idx="186">
                  <c:v>504.54499999999996</c:v>
                </c:pt>
                <c:pt idx="187">
                  <c:v>542.96499999999992</c:v>
                </c:pt>
                <c:pt idx="188">
                  <c:v>565</c:v>
                </c:pt>
                <c:pt idx="189">
                  <c:v>570.65</c:v>
                </c:pt>
                <c:pt idx="190">
                  <c:v>552.005</c:v>
                </c:pt>
                <c:pt idx="191">
                  <c:v>559.79999999999995</c:v>
                </c:pt>
                <c:pt idx="192">
                  <c:v>553.20000000000005</c:v>
                </c:pt>
                <c:pt idx="193">
                  <c:v>561.59999999999991</c:v>
                </c:pt>
                <c:pt idx="194">
                  <c:v>574.79999999999995</c:v>
                </c:pt>
                <c:pt idx="195">
                  <c:v>574.79999999999995</c:v>
                </c:pt>
                <c:pt idx="196">
                  <c:v>582.6</c:v>
                </c:pt>
                <c:pt idx="197">
                  <c:v>574.79999999999995</c:v>
                </c:pt>
                <c:pt idx="198">
                  <c:v>557.4</c:v>
                </c:pt>
                <c:pt idx="199">
                  <c:v>548.40000000000009</c:v>
                </c:pt>
                <c:pt idx="200">
                  <c:v>538.80000000000007</c:v>
                </c:pt>
                <c:pt idx="201">
                  <c:v>559.20000000000005</c:v>
                </c:pt>
                <c:pt idx="202">
                  <c:v>543</c:v>
                </c:pt>
                <c:pt idx="203">
                  <c:v>523.26</c:v>
                </c:pt>
                <c:pt idx="204">
                  <c:v>521.55000000000007</c:v>
                </c:pt>
                <c:pt idx="205">
                  <c:v>524.97</c:v>
                </c:pt>
                <c:pt idx="206">
                  <c:v>524.4</c:v>
                </c:pt>
                <c:pt idx="207">
                  <c:v>521.55000000000007</c:v>
                </c:pt>
                <c:pt idx="208">
                  <c:v>533.52</c:v>
                </c:pt>
                <c:pt idx="209">
                  <c:v>549.48</c:v>
                </c:pt>
                <c:pt idx="210">
                  <c:v>555.75</c:v>
                </c:pt>
                <c:pt idx="211">
                  <c:v>546.06000000000006</c:v>
                </c:pt>
                <c:pt idx="212">
                  <c:v>542.64</c:v>
                </c:pt>
                <c:pt idx="213">
                  <c:v>521.55000000000007</c:v>
                </c:pt>
                <c:pt idx="214">
                  <c:v>477.66</c:v>
                </c:pt>
                <c:pt idx="215">
                  <c:v>472.64</c:v>
                </c:pt>
                <c:pt idx="216">
                  <c:v>488.32000000000005</c:v>
                </c:pt>
                <c:pt idx="217">
                  <c:v>475.44</c:v>
                </c:pt>
                <c:pt idx="218">
                  <c:v>471.52</c:v>
                </c:pt>
                <c:pt idx="219">
                  <c:v>481.59999999999997</c:v>
                </c:pt>
                <c:pt idx="220">
                  <c:v>469.28000000000003</c:v>
                </c:pt>
                <c:pt idx="221">
                  <c:v>473.76000000000005</c:v>
                </c:pt>
                <c:pt idx="222">
                  <c:v>462</c:v>
                </c:pt>
                <c:pt idx="223">
                  <c:v>441.84</c:v>
                </c:pt>
                <c:pt idx="224">
                  <c:v>463.67999999999995</c:v>
                </c:pt>
                <c:pt idx="225">
                  <c:v>469.28000000000003</c:v>
                </c:pt>
                <c:pt idx="226">
                  <c:v>463.67999999999995</c:v>
                </c:pt>
                <c:pt idx="227">
                  <c:v>447.70000000000005</c:v>
                </c:pt>
                <c:pt idx="228">
                  <c:v>467.5</c:v>
                </c:pt>
                <c:pt idx="229">
                  <c:v>467.5</c:v>
                </c:pt>
                <c:pt idx="230">
                  <c:v>477.95</c:v>
                </c:pt>
                <c:pt idx="231">
                  <c:v>480.15000000000003</c:v>
                </c:pt>
                <c:pt idx="232">
                  <c:v>470.8</c:v>
                </c:pt>
                <c:pt idx="233">
                  <c:v>463.65</c:v>
                </c:pt>
                <c:pt idx="234">
                  <c:v>459.25</c:v>
                </c:pt>
                <c:pt idx="235">
                  <c:v>455.4</c:v>
                </c:pt>
                <c:pt idx="236">
                  <c:v>455.4</c:v>
                </c:pt>
                <c:pt idx="237">
                  <c:v>466.40000000000003</c:v>
                </c:pt>
                <c:pt idx="238">
                  <c:v>475.20000000000005</c:v>
                </c:pt>
                <c:pt idx="239">
                  <c:v>498.96000000000004</c:v>
                </c:pt>
                <c:pt idx="240">
                  <c:v>517.86</c:v>
                </c:pt>
                <c:pt idx="241">
                  <c:v>556.20000000000005</c:v>
                </c:pt>
                <c:pt idx="242">
                  <c:v>588.6</c:v>
                </c:pt>
                <c:pt idx="243">
                  <c:v>610.20000000000005</c:v>
                </c:pt>
                <c:pt idx="244">
                  <c:v>685.8</c:v>
                </c:pt>
                <c:pt idx="245">
                  <c:v>718.2</c:v>
                </c:pt>
                <c:pt idx="246">
                  <c:v>745.2</c:v>
                </c:pt>
                <c:pt idx="247">
                  <c:v>799.2</c:v>
                </c:pt>
                <c:pt idx="248">
                  <c:v>793.8</c:v>
                </c:pt>
                <c:pt idx="249">
                  <c:v>777.6</c:v>
                </c:pt>
                <c:pt idx="250">
                  <c:v>739.8</c:v>
                </c:pt>
                <c:pt idx="251">
                  <c:v>774.90000000000009</c:v>
                </c:pt>
                <c:pt idx="252">
                  <c:v>749.7</c:v>
                </c:pt>
                <c:pt idx="253">
                  <c:v>768.59999999999991</c:v>
                </c:pt>
                <c:pt idx="254">
                  <c:v>787.5</c:v>
                </c:pt>
                <c:pt idx="255">
                  <c:v>812.7</c:v>
                </c:pt>
                <c:pt idx="256">
                  <c:v>913.5</c:v>
                </c:pt>
                <c:pt idx="257">
                  <c:v>945</c:v>
                </c:pt>
                <c:pt idx="258">
                  <c:v>970.2</c:v>
                </c:pt>
                <c:pt idx="259">
                  <c:v>1001.7</c:v>
                </c:pt>
                <c:pt idx="260">
                  <c:v>1020.5999999999999</c:v>
                </c:pt>
                <c:pt idx="261">
                  <c:v>976.5</c:v>
                </c:pt>
                <c:pt idx="262">
                  <c:v>963.90000000000009</c:v>
                </c:pt>
                <c:pt idx="263">
                  <c:v>830.69999999999993</c:v>
                </c:pt>
                <c:pt idx="264">
                  <c:v>783.9</c:v>
                </c:pt>
                <c:pt idx="265">
                  <c:v>830.69999999999993</c:v>
                </c:pt>
                <c:pt idx="266">
                  <c:v>848.25</c:v>
                </c:pt>
                <c:pt idx="267">
                  <c:v>854.1</c:v>
                </c:pt>
                <c:pt idx="268">
                  <c:v>877.5</c:v>
                </c:pt>
                <c:pt idx="269">
                  <c:v>871.65</c:v>
                </c:pt>
                <c:pt idx="270">
                  <c:v>0</c:v>
                </c:pt>
                <c:pt idx="271">
                  <c:v>0</c:v>
                </c:pt>
                <c:pt idx="272">
                  <c:v>0</c:v>
                </c:pt>
                <c:pt idx="273">
                  <c:v>0</c:v>
                </c:pt>
                <c:pt idx="274">
                  <c:v>0</c:v>
                </c:pt>
              </c:numCache>
            </c:numRef>
          </c:val>
          <c:extLst>
            <c:ext xmlns:c16="http://schemas.microsoft.com/office/drawing/2014/chart" uri="{C3380CC4-5D6E-409C-BE32-E72D297353CC}">
              <c16:uniqueId val="{00000000-C936-4C6D-8973-64C2378C4C86}"/>
            </c:ext>
          </c:extLst>
        </c:ser>
        <c:ser>
          <c:idx val="2"/>
          <c:order val="1"/>
          <c:tx>
            <c:v>Government Payments &amp; Crop Insurance Proceeds</c:v>
          </c:tx>
          <c:spPr>
            <a:solidFill>
              <a:schemeClr val="accent2"/>
            </a:solidFill>
          </c:spPr>
          <c:invertIfNegative val="0"/>
          <c:cat>
            <c:strRef>
              <c:f>'Monthly Profitability'!$A$6:$A$281</c:f>
              <c:strCache>
                <c:ptCount val="265"/>
                <c:pt idx="0">
                  <c:v>2000</c:v>
                </c:pt>
                <c:pt idx="1">
                  <c:v> </c:v>
                </c:pt>
                <c:pt idx="2">
                  <c:v> </c:v>
                </c:pt>
                <c:pt idx="3">
                  <c:v> </c:v>
                </c:pt>
                <c:pt idx="4">
                  <c:v> </c:v>
                </c:pt>
                <c:pt idx="5">
                  <c:v> </c:v>
                </c:pt>
                <c:pt idx="6">
                  <c:v> </c:v>
                </c:pt>
                <c:pt idx="7">
                  <c:v> </c:v>
                </c:pt>
                <c:pt idx="8">
                  <c:v> </c:v>
                </c:pt>
                <c:pt idx="9">
                  <c:v> </c:v>
                </c:pt>
                <c:pt idx="10">
                  <c:v> </c:v>
                </c:pt>
                <c:pt idx="11">
                  <c:v> </c:v>
                </c:pt>
                <c:pt idx="12">
                  <c:v>2001</c:v>
                </c:pt>
                <c:pt idx="13">
                  <c:v> </c:v>
                </c:pt>
                <c:pt idx="14">
                  <c:v> </c:v>
                </c:pt>
                <c:pt idx="15">
                  <c:v> </c:v>
                </c:pt>
                <c:pt idx="16">
                  <c:v> </c:v>
                </c:pt>
                <c:pt idx="17">
                  <c:v> </c:v>
                </c:pt>
                <c:pt idx="18">
                  <c:v> </c:v>
                </c:pt>
                <c:pt idx="19">
                  <c:v> </c:v>
                </c:pt>
                <c:pt idx="20">
                  <c:v> </c:v>
                </c:pt>
                <c:pt idx="21">
                  <c:v> </c:v>
                </c:pt>
                <c:pt idx="22">
                  <c:v> </c:v>
                </c:pt>
                <c:pt idx="23">
                  <c:v> </c:v>
                </c:pt>
                <c:pt idx="24">
                  <c:v>2002</c:v>
                </c:pt>
                <c:pt idx="25">
                  <c:v> </c:v>
                </c:pt>
                <c:pt idx="26">
                  <c:v> </c:v>
                </c:pt>
                <c:pt idx="27">
                  <c:v> </c:v>
                </c:pt>
                <c:pt idx="28">
                  <c:v> </c:v>
                </c:pt>
                <c:pt idx="29">
                  <c:v> </c:v>
                </c:pt>
                <c:pt idx="30">
                  <c:v> </c:v>
                </c:pt>
                <c:pt idx="31">
                  <c:v> </c:v>
                </c:pt>
                <c:pt idx="32">
                  <c:v> </c:v>
                </c:pt>
                <c:pt idx="33">
                  <c:v> </c:v>
                </c:pt>
                <c:pt idx="34">
                  <c:v> </c:v>
                </c:pt>
                <c:pt idx="35">
                  <c:v> </c:v>
                </c:pt>
                <c:pt idx="36">
                  <c:v>2003</c:v>
                </c:pt>
                <c:pt idx="37">
                  <c:v> </c:v>
                </c:pt>
                <c:pt idx="38">
                  <c:v> </c:v>
                </c:pt>
                <c:pt idx="39">
                  <c:v> </c:v>
                </c:pt>
                <c:pt idx="40">
                  <c:v> </c:v>
                </c:pt>
                <c:pt idx="41">
                  <c:v> </c:v>
                </c:pt>
                <c:pt idx="42">
                  <c:v> </c:v>
                </c:pt>
                <c:pt idx="43">
                  <c:v> </c:v>
                </c:pt>
                <c:pt idx="44">
                  <c:v> </c:v>
                </c:pt>
                <c:pt idx="45">
                  <c:v> </c:v>
                </c:pt>
                <c:pt idx="46">
                  <c:v> </c:v>
                </c:pt>
                <c:pt idx="47">
                  <c:v> </c:v>
                </c:pt>
                <c:pt idx="48">
                  <c:v>2004</c:v>
                </c:pt>
                <c:pt idx="49">
                  <c:v> </c:v>
                </c:pt>
                <c:pt idx="50">
                  <c:v> </c:v>
                </c:pt>
                <c:pt idx="51">
                  <c:v> </c:v>
                </c:pt>
                <c:pt idx="52">
                  <c:v> </c:v>
                </c:pt>
                <c:pt idx="53">
                  <c:v> </c:v>
                </c:pt>
                <c:pt idx="54">
                  <c:v> </c:v>
                </c:pt>
                <c:pt idx="55">
                  <c:v> </c:v>
                </c:pt>
                <c:pt idx="56">
                  <c:v> </c:v>
                </c:pt>
                <c:pt idx="57">
                  <c:v> </c:v>
                </c:pt>
                <c:pt idx="58">
                  <c:v> </c:v>
                </c:pt>
                <c:pt idx="59">
                  <c:v> </c:v>
                </c:pt>
                <c:pt idx="60">
                  <c:v>2005</c:v>
                </c:pt>
                <c:pt idx="61">
                  <c:v> </c:v>
                </c:pt>
                <c:pt idx="62">
                  <c:v> </c:v>
                </c:pt>
                <c:pt idx="63">
                  <c:v> </c:v>
                </c:pt>
                <c:pt idx="64">
                  <c:v> </c:v>
                </c:pt>
                <c:pt idx="65">
                  <c:v> </c:v>
                </c:pt>
                <c:pt idx="66">
                  <c:v> </c:v>
                </c:pt>
                <c:pt idx="67">
                  <c:v> </c:v>
                </c:pt>
                <c:pt idx="68">
                  <c:v> </c:v>
                </c:pt>
                <c:pt idx="69">
                  <c:v> </c:v>
                </c:pt>
                <c:pt idx="70">
                  <c:v> </c:v>
                </c:pt>
                <c:pt idx="71">
                  <c:v> </c:v>
                </c:pt>
                <c:pt idx="72">
                  <c:v>2006</c:v>
                </c:pt>
                <c:pt idx="73">
                  <c:v> </c:v>
                </c:pt>
                <c:pt idx="74">
                  <c:v> </c:v>
                </c:pt>
                <c:pt idx="75">
                  <c:v> </c:v>
                </c:pt>
                <c:pt idx="76">
                  <c:v> </c:v>
                </c:pt>
                <c:pt idx="77">
                  <c:v> </c:v>
                </c:pt>
                <c:pt idx="78">
                  <c:v> </c:v>
                </c:pt>
                <c:pt idx="79">
                  <c:v> </c:v>
                </c:pt>
                <c:pt idx="80">
                  <c:v> </c:v>
                </c:pt>
                <c:pt idx="81">
                  <c:v> </c:v>
                </c:pt>
                <c:pt idx="82">
                  <c:v> </c:v>
                </c:pt>
                <c:pt idx="83">
                  <c:v> </c:v>
                </c:pt>
                <c:pt idx="84">
                  <c:v>2007</c:v>
                </c:pt>
                <c:pt idx="85">
                  <c:v> </c:v>
                </c:pt>
                <c:pt idx="86">
                  <c:v> </c:v>
                </c:pt>
                <c:pt idx="87">
                  <c:v> </c:v>
                </c:pt>
                <c:pt idx="88">
                  <c:v> </c:v>
                </c:pt>
                <c:pt idx="89">
                  <c:v> </c:v>
                </c:pt>
                <c:pt idx="90">
                  <c:v> </c:v>
                </c:pt>
                <c:pt idx="91">
                  <c:v> </c:v>
                </c:pt>
                <c:pt idx="92">
                  <c:v> </c:v>
                </c:pt>
                <c:pt idx="93">
                  <c:v> </c:v>
                </c:pt>
                <c:pt idx="94">
                  <c:v> </c:v>
                </c:pt>
                <c:pt idx="95">
                  <c:v> </c:v>
                </c:pt>
                <c:pt idx="96">
                  <c:v>2008</c:v>
                </c:pt>
                <c:pt idx="97">
                  <c:v> </c:v>
                </c:pt>
                <c:pt idx="98">
                  <c:v> </c:v>
                </c:pt>
                <c:pt idx="99">
                  <c:v> </c:v>
                </c:pt>
                <c:pt idx="100">
                  <c:v> </c:v>
                </c:pt>
                <c:pt idx="101">
                  <c:v> </c:v>
                </c:pt>
                <c:pt idx="102">
                  <c:v> </c:v>
                </c:pt>
                <c:pt idx="103">
                  <c:v> </c:v>
                </c:pt>
                <c:pt idx="104">
                  <c:v> </c:v>
                </c:pt>
                <c:pt idx="105">
                  <c:v> </c:v>
                </c:pt>
                <c:pt idx="106">
                  <c:v> </c:v>
                </c:pt>
                <c:pt idx="107">
                  <c:v> </c:v>
                </c:pt>
                <c:pt idx="108">
                  <c:v>2009</c:v>
                </c:pt>
                <c:pt idx="109">
                  <c:v> </c:v>
                </c:pt>
                <c:pt idx="110">
                  <c:v> </c:v>
                </c:pt>
                <c:pt idx="111">
                  <c:v> </c:v>
                </c:pt>
                <c:pt idx="112">
                  <c:v> </c:v>
                </c:pt>
                <c:pt idx="113">
                  <c:v> </c:v>
                </c:pt>
                <c:pt idx="114">
                  <c:v> </c:v>
                </c:pt>
                <c:pt idx="115">
                  <c:v> </c:v>
                </c:pt>
                <c:pt idx="116">
                  <c:v> </c:v>
                </c:pt>
                <c:pt idx="117">
                  <c:v> </c:v>
                </c:pt>
                <c:pt idx="118">
                  <c:v> </c:v>
                </c:pt>
                <c:pt idx="119">
                  <c:v> </c:v>
                </c:pt>
                <c:pt idx="120">
                  <c:v>2010</c:v>
                </c:pt>
                <c:pt idx="121">
                  <c:v> </c:v>
                </c:pt>
                <c:pt idx="122">
                  <c:v> </c:v>
                </c:pt>
                <c:pt idx="123">
                  <c:v> </c:v>
                </c:pt>
                <c:pt idx="124">
                  <c:v> </c:v>
                </c:pt>
                <c:pt idx="125">
                  <c:v> </c:v>
                </c:pt>
                <c:pt idx="126">
                  <c:v> </c:v>
                </c:pt>
                <c:pt idx="127">
                  <c:v> </c:v>
                </c:pt>
                <c:pt idx="128">
                  <c:v> </c:v>
                </c:pt>
                <c:pt idx="129">
                  <c:v> </c:v>
                </c:pt>
                <c:pt idx="130">
                  <c:v> </c:v>
                </c:pt>
                <c:pt idx="131">
                  <c:v> </c:v>
                </c:pt>
                <c:pt idx="132">
                  <c:v>2011</c:v>
                </c:pt>
                <c:pt idx="133">
                  <c:v> </c:v>
                </c:pt>
                <c:pt idx="134">
                  <c:v> </c:v>
                </c:pt>
                <c:pt idx="135">
                  <c:v> </c:v>
                </c:pt>
                <c:pt idx="136">
                  <c:v> </c:v>
                </c:pt>
                <c:pt idx="137">
                  <c:v> </c:v>
                </c:pt>
                <c:pt idx="138">
                  <c:v> </c:v>
                </c:pt>
                <c:pt idx="139">
                  <c:v> </c:v>
                </c:pt>
                <c:pt idx="140">
                  <c:v> </c:v>
                </c:pt>
                <c:pt idx="141">
                  <c:v> </c:v>
                </c:pt>
                <c:pt idx="142">
                  <c:v> </c:v>
                </c:pt>
                <c:pt idx="143">
                  <c:v> </c:v>
                </c:pt>
                <c:pt idx="144">
                  <c:v>2012</c:v>
                </c:pt>
                <c:pt idx="145">
                  <c:v> </c:v>
                </c:pt>
                <c:pt idx="146">
                  <c:v> </c:v>
                </c:pt>
                <c:pt idx="147">
                  <c:v> </c:v>
                </c:pt>
                <c:pt idx="148">
                  <c:v> </c:v>
                </c:pt>
                <c:pt idx="149">
                  <c:v> </c:v>
                </c:pt>
                <c:pt idx="150">
                  <c:v> </c:v>
                </c:pt>
                <c:pt idx="151">
                  <c:v> </c:v>
                </c:pt>
                <c:pt idx="152">
                  <c:v> </c:v>
                </c:pt>
                <c:pt idx="153">
                  <c:v> </c:v>
                </c:pt>
                <c:pt idx="154">
                  <c:v> </c:v>
                </c:pt>
                <c:pt idx="155">
                  <c:v> </c:v>
                </c:pt>
                <c:pt idx="156">
                  <c:v>2013</c:v>
                </c:pt>
                <c:pt idx="157">
                  <c:v> </c:v>
                </c:pt>
                <c:pt idx="158">
                  <c:v> </c:v>
                </c:pt>
                <c:pt idx="159">
                  <c:v> </c:v>
                </c:pt>
                <c:pt idx="160">
                  <c:v> </c:v>
                </c:pt>
                <c:pt idx="161">
                  <c:v> </c:v>
                </c:pt>
                <c:pt idx="162">
                  <c:v> </c:v>
                </c:pt>
                <c:pt idx="163">
                  <c:v> </c:v>
                </c:pt>
                <c:pt idx="164">
                  <c:v> </c:v>
                </c:pt>
                <c:pt idx="165">
                  <c:v> </c:v>
                </c:pt>
                <c:pt idx="166">
                  <c:v> </c:v>
                </c:pt>
                <c:pt idx="167">
                  <c:v> </c:v>
                </c:pt>
                <c:pt idx="168">
                  <c:v>2014</c:v>
                </c:pt>
                <c:pt idx="169">
                  <c:v> </c:v>
                </c:pt>
                <c:pt idx="170">
                  <c:v> </c:v>
                </c:pt>
                <c:pt idx="171">
                  <c:v> </c:v>
                </c:pt>
                <c:pt idx="172">
                  <c:v> </c:v>
                </c:pt>
                <c:pt idx="173">
                  <c:v> </c:v>
                </c:pt>
                <c:pt idx="174">
                  <c:v> </c:v>
                </c:pt>
                <c:pt idx="175">
                  <c:v> </c:v>
                </c:pt>
                <c:pt idx="176">
                  <c:v> </c:v>
                </c:pt>
                <c:pt idx="177">
                  <c:v> </c:v>
                </c:pt>
                <c:pt idx="178">
                  <c:v> </c:v>
                </c:pt>
                <c:pt idx="179">
                  <c:v> </c:v>
                </c:pt>
                <c:pt idx="180">
                  <c:v>2015</c:v>
                </c:pt>
                <c:pt idx="181">
                  <c:v> </c:v>
                </c:pt>
                <c:pt idx="182">
                  <c:v> </c:v>
                </c:pt>
                <c:pt idx="183">
                  <c:v> </c:v>
                </c:pt>
                <c:pt idx="184">
                  <c:v> </c:v>
                </c:pt>
                <c:pt idx="185">
                  <c:v> </c:v>
                </c:pt>
                <c:pt idx="186">
                  <c:v> </c:v>
                </c:pt>
                <c:pt idx="187">
                  <c:v> </c:v>
                </c:pt>
                <c:pt idx="188">
                  <c:v> </c:v>
                </c:pt>
                <c:pt idx="189">
                  <c:v> </c:v>
                </c:pt>
                <c:pt idx="190">
                  <c:v> </c:v>
                </c:pt>
                <c:pt idx="191">
                  <c:v> </c:v>
                </c:pt>
                <c:pt idx="192">
                  <c:v>2016</c:v>
                </c:pt>
                <c:pt idx="204">
                  <c:v>2017</c:v>
                </c:pt>
                <c:pt idx="216">
                  <c:v>2018</c:v>
                </c:pt>
                <c:pt idx="228">
                  <c:v>2019</c:v>
                </c:pt>
                <c:pt idx="240">
                  <c:v>2020</c:v>
                </c:pt>
                <c:pt idx="252">
                  <c:v>2021</c:v>
                </c:pt>
                <c:pt idx="264">
                  <c:v>2022</c:v>
                </c:pt>
              </c:strCache>
            </c:strRef>
          </c:cat>
          <c:val>
            <c:numRef>
              <c:f>'Monthly Profitability'!$Q$7:$Q$281</c:f>
              <c:numCache>
                <c:formatCode>_("$"* #,##0_);_("$"* \(#,##0\);_("$"* "-"_);_(@_)</c:formatCode>
                <c:ptCount val="275"/>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25</c:v>
                </c:pt>
                <c:pt idx="54">
                  <c:v>25</c:v>
                </c:pt>
                <c:pt idx="55">
                  <c:v>25</c:v>
                </c:pt>
                <c:pt idx="56">
                  <c:v>25</c:v>
                </c:pt>
                <c:pt idx="57">
                  <c:v>25</c:v>
                </c:pt>
                <c:pt idx="58">
                  <c:v>25</c:v>
                </c:pt>
                <c:pt idx="59">
                  <c:v>60</c:v>
                </c:pt>
                <c:pt idx="60">
                  <c:v>60</c:v>
                </c:pt>
                <c:pt idx="61">
                  <c:v>60</c:v>
                </c:pt>
                <c:pt idx="62">
                  <c:v>60</c:v>
                </c:pt>
                <c:pt idx="63">
                  <c:v>60</c:v>
                </c:pt>
                <c:pt idx="64">
                  <c:v>60</c:v>
                </c:pt>
                <c:pt idx="65">
                  <c:v>60</c:v>
                </c:pt>
                <c:pt idx="66">
                  <c:v>60</c:v>
                </c:pt>
                <c:pt idx="67">
                  <c:v>60</c:v>
                </c:pt>
                <c:pt idx="68">
                  <c:v>60</c:v>
                </c:pt>
                <c:pt idx="69">
                  <c:v>60</c:v>
                </c:pt>
                <c:pt idx="70">
                  <c:v>60</c:v>
                </c:pt>
                <c:pt idx="71">
                  <c:v>25</c:v>
                </c:pt>
                <c:pt idx="72">
                  <c:v>25</c:v>
                </c:pt>
                <c:pt idx="73">
                  <c:v>25</c:v>
                </c:pt>
                <c:pt idx="74">
                  <c:v>25</c:v>
                </c:pt>
                <c:pt idx="75">
                  <c:v>25</c:v>
                </c:pt>
                <c:pt idx="76">
                  <c:v>25</c:v>
                </c:pt>
                <c:pt idx="77">
                  <c:v>25</c:v>
                </c:pt>
                <c:pt idx="78">
                  <c:v>25</c:v>
                </c:pt>
                <c:pt idx="79">
                  <c:v>25</c:v>
                </c:pt>
                <c:pt idx="80">
                  <c:v>25</c:v>
                </c:pt>
                <c:pt idx="81">
                  <c:v>25</c:v>
                </c:pt>
                <c:pt idx="82">
                  <c:v>25</c:v>
                </c:pt>
                <c:pt idx="83">
                  <c:v>25</c:v>
                </c:pt>
                <c:pt idx="84">
                  <c:v>25</c:v>
                </c:pt>
                <c:pt idx="85">
                  <c:v>25</c:v>
                </c:pt>
                <c:pt idx="86">
                  <c:v>25</c:v>
                </c:pt>
                <c:pt idx="87">
                  <c:v>25</c:v>
                </c:pt>
                <c:pt idx="88">
                  <c:v>25</c:v>
                </c:pt>
                <c:pt idx="89">
                  <c:v>25</c:v>
                </c:pt>
                <c:pt idx="90">
                  <c:v>25</c:v>
                </c:pt>
                <c:pt idx="91">
                  <c:v>25</c:v>
                </c:pt>
                <c:pt idx="92">
                  <c:v>25</c:v>
                </c:pt>
                <c:pt idx="93">
                  <c:v>25</c:v>
                </c:pt>
                <c:pt idx="94">
                  <c:v>25</c:v>
                </c:pt>
                <c:pt idx="95">
                  <c:v>25</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25</c:v>
                </c:pt>
                <c:pt idx="130">
                  <c:v>25</c:v>
                </c:pt>
                <c:pt idx="131">
                  <c:v>25</c:v>
                </c:pt>
                <c:pt idx="132">
                  <c:v>25</c:v>
                </c:pt>
                <c:pt idx="133">
                  <c:v>25</c:v>
                </c:pt>
                <c:pt idx="134">
                  <c:v>25</c:v>
                </c:pt>
                <c:pt idx="135">
                  <c:v>25</c:v>
                </c:pt>
                <c:pt idx="136">
                  <c:v>25</c:v>
                </c:pt>
                <c:pt idx="137">
                  <c:v>25</c:v>
                </c:pt>
                <c:pt idx="138">
                  <c:v>25</c:v>
                </c:pt>
                <c:pt idx="139">
                  <c:v>25</c:v>
                </c:pt>
                <c:pt idx="140">
                  <c:v>25</c:v>
                </c:pt>
                <c:pt idx="141">
                  <c:v>25</c:v>
                </c:pt>
                <c:pt idx="142">
                  <c:v>25</c:v>
                </c:pt>
                <c:pt idx="143">
                  <c:v>25</c:v>
                </c:pt>
                <c:pt idx="144">
                  <c:v>25</c:v>
                </c:pt>
                <c:pt idx="145">
                  <c:v>25</c:v>
                </c:pt>
                <c:pt idx="146">
                  <c:v>25</c:v>
                </c:pt>
                <c:pt idx="147">
                  <c:v>25</c:v>
                </c:pt>
                <c:pt idx="148">
                  <c:v>25</c:v>
                </c:pt>
                <c:pt idx="149">
                  <c:v>25</c:v>
                </c:pt>
                <c:pt idx="150">
                  <c:v>25</c:v>
                </c:pt>
                <c:pt idx="151">
                  <c:v>25</c:v>
                </c:pt>
                <c:pt idx="152">
                  <c:v>25</c:v>
                </c:pt>
                <c:pt idx="153">
                  <c:v>25</c:v>
                </c:pt>
                <c:pt idx="154">
                  <c:v>25</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c:v>
                </c:pt>
                <c:pt idx="192">
                  <c:v>1</c:v>
                </c:pt>
                <c:pt idx="193">
                  <c:v>1</c:v>
                </c:pt>
                <c:pt idx="194">
                  <c:v>1</c:v>
                </c:pt>
                <c:pt idx="195">
                  <c:v>1</c:v>
                </c:pt>
                <c:pt idx="196">
                  <c:v>1</c:v>
                </c:pt>
                <c:pt idx="197">
                  <c:v>1</c:v>
                </c:pt>
                <c:pt idx="198">
                  <c:v>1</c:v>
                </c:pt>
                <c:pt idx="199">
                  <c:v>1</c:v>
                </c:pt>
                <c:pt idx="200">
                  <c:v>1</c:v>
                </c:pt>
                <c:pt idx="201">
                  <c:v>1</c:v>
                </c:pt>
                <c:pt idx="202">
                  <c:v>1</c:v>
                </c:pt>
                <c:pt idx="203">
                  <c:v>2</c:v>
                </c:pt>
                <c:pt idx="204">
                  <c:v>2</c:v>
                </c:pt>
                <c:pt idx="205">
                  <c:v>2</c:v>
                </c:pt>
                <c:pt idx="206">
                  <c:v>2</c:v>
                </c:pt>
                <c:pt idx="207">
                  <c:v>2</c:v>
                </c:pt>
                <c:pt idx="208">
                  <c:v>2</c:v>
                </c:pt>
                <c:pt idx="209">
                  <c:v>2</c:v>
                </c:pt>
                <c:pt idx="210">
                  <c:v>2</c:v>
                </c:pt>
                <c:pt idx="211">
                  <c:v>2</c:v>
                </c:pt>
                <c:pt idx="212">
                  <c:v>2</c:v>
                </c:pt>
                <c:pt idx="213">
                  <c:v>2</c:v>
                </c:pt>
                <c:pt idx="214">
                  <c:v>2</c:v>
                </c:pt>
                <c:pt idx="215">
                  <c:v>94.399999999999991</c:v>
                </c:pt>
                <c:pt idx="216">
                  <c:v>94.399999999999991</c:v>
                </c:pt>
                <c:pt idx="217">
                  <c:v>94.399999999999991</c:v>
                </c:pt>
                <c:pt idx="218">
                  <c:v>94.399999999999991</c:v>
                </c:pt>
                <c:pt idx="219">
                  <c:v>94.399999999999991</c:v>
                </c:pt>
                <c:pt idx="220">
                  <c:v>94.399999999999991</c:v>
                </c:pt>
                <c:pt idx="221">
                  <c:v>94.399999999999991</c:v>
                </c:pt>
                <c:pt idx="222">
                  <c:v>94.399999999999991</c:v>
                </c:pt>
                <c:pt idx="223">
                  <c:v>94.399999999999991</c:v>
                </c:pt>
                <c:pt idx="224">
                  <c:v>94.399999999999991</c:v>
                </c:pt>
                <c:pt idx="225">
                  <c:v>94.399999999999991</c:v>
                </c:pt>
                <c:pt idx="226">
                  <c:v>94.399999999999991</c:v>
                </c:pt>
                <c:pt idx="227">
                  <c:v>59.7</c:v>
                </c:pt>
                <c:pt idx="228">
                  <c:v>59.7</c:v>
                </c:pt>
                <c:pt idx="229">
                  <c:v>59.7</c:v>
                </c:pt>
                <c:pt idx="230">
                  <c:v>59.7</c:v>
                </c:pt>
                <c:pt idx="231">
                  <c:v>59.7</c:v>
                </c:pt>
                <c:pt idx="232">
                  <c:v>59.7</c:v>
                </c:pt>
                <c:pt idx="233">
                  <c:v>59.7</c:v>
                </c:pt>
                <c:pt idx="234">
                  <c:v>59.7</c:v>
                </c:pt>
                <c:pt idx="235">
                  <c:v>59.7</c:v>
                </c:pt>
                <c:pt idx="236">
                  <c:v>59.7</c:v>
                </c:pt>
                <c:pt idx="237">
                  <c:v>59.7</c:v>
                </c:pt>
                <c:pt idx="238">
                  <c:v>59.7</c:v>
                </c:pt>
                <c:pt idx="239">
                  <c:v>29.8385</c:v>
                </c:pt>
                <c:pt idx="240">
                  <c:v>29.8385</c:v>
                </c:pt>
                <c:pt idx="241">
                  <c:v>29.8385</c:v>
                </c:pt>
                <c:pt idx="242">
                  <c:v>29.8385</c:v>
                </c:pt>
                <c:pt idx="243">
                  <c:v>29.8385</c:v>
                </c:pt>
                <c:pt idx="244">
                  <c:v>29.8385</c:v>
                </c:pt>
                <c:pt idx="245">
                  <c:v>29.8385</c:v>
                </c:pt>
                <c:pt idx="246">
                  <c:v>29.8385</c:v>
                </c:pt>
                <c:pt idx="247">
                  <c:v>29.8385</c:v>
                </c:pt>
                <c:pt idx="248">
                  <c:v>29.8385</c:v>
                </c:pt>
                <c:pt idx="249">
                  <c:v>29.8385</c:v>
                </c:pt>
                <c:pt idx="250">
                  <c:v>29.8385</c:v>
                </c:pt>
                <c:pt idx="251">
                  <c:v>0.12</c:v>
                </c:pt>
                <c:pt idx="252">
                  <c:v>0.12</c:v>
                </c:pt>
                <c:pt idx="253">
                  <c:v>0.12</c:v>
                </c:pt>
                <c:pt idx="254">
                  <c:v>0.12</c:v>
                </c:pt>
                <c:pt idx="255">
                  <c:v>0.12</c:v>
                </c:pt>
                <c:pt idx="256">
                  <c:v>0.12</c:v>
                </c:pt>
                <c:pt idx="257">
                  <c:v>0.12</c:v>
                </c:pt>
                <c:pt idx="258">
                  <c:v>0.12</c:v>
                </c:pt>
                <c:pt idx="259">
                  <c:v>0.12</c:v>
                </c:pt>
                <c:pt idx="260">
                  <c:v>0.12</c:v>
                </c:pt>
                <c:pt idx="261">
                  <c:v>0.12</c:v>
                </c:pt>
                <c:pt idx="262">
                  <c:v>0.12</c:v>
                </c:pt>
                <c:pt idx="263">
                  <c:v>0</c:v>
                </c:pt>
                <c:pt idx="264">
                  <c:v>0</c:v>
                </c:pt>
                <c:pt idx="265">
                  <c:v>0</c:v>
                </c:pt>
                <c:pt idx="266">
                  <c:v>0</c:v>
                </c:pt>
                <c:pt idx="267">
                  <c:v>0</c:v>
                </c:pt>
                <c:pt idx="268">
                  <c:v>0</c:v>
                </c:pt>
                <c:pt idx="269">
                  <c:v>0</c:v>
                </c:pt>
                <c:pt idx="270">
                  <c:v>0</c:v>
                </c:pt>
                <c:pt idx="271">
                  <c:v>0</c:v>
                </c:pt>
                <c:pt idx="272">
                  <c:v>0</c:v>
                </c:pt>
                <c:pt idx="273">
                  <c:v>0</c:v>
                </c:pt>
                <c:pt idx="274">
                  <c:v>0</c:v>
                </c:pt>
              </c:numCache>
            </c:numRef>
          </c:val>
          <c:extLst>
            <c:ext xmlns:c16="http://schemas.microsoft.com/office/drawing/2014/chart" uri="{C3380CC4-5D6E-409C-BE32-E72D297353CC}">
              <c16:uniqueId val="{00000001-C936-4C6D-8973-64C2378C4C86}"/>
            </c:ext>
          </c:extLst>
        </c:ser>
        <c:dLbls>
          <c:showLegendKey val="0"/>
          <c:showVal val="0"/>
          <c:showCatName val="0"/>
          <c:showSerName val="0"/>
          <c:showPercent val="0"/>
          <c:showBubbleSize val="0"/>
        </c:dLbls>
        <c:gapWidth val="0"/>
        <c:overlap val="100"/>
        <c:axId val="415311944"/>
        <c:axId val="415313904"/>
      </c:barChart>
      <c:catAx>
        <c:axId val="415311944"/>
        <c:scaling>
          <c:orientation val="minMax"/>
        </c:scaling>
        <c:delete val="0"/>
        <c:axPos val="b"/>
        <c:title>
          <c:tx>
            <c:rich>
              <a:bodyPr/>
              <a:lstStyle/>
              <a:p>
                <a:pPr>
                  <a:defRPr sz="1400"/>
                </a:pPr>
                <a:r>
                  <a:rPr lang="en-US" sz="1400"/>
                  <a:t>Crop Marketing Year </a:t>
                </a:r>
              </a:p>
            </c:rich>
          </c:tx>
          <c:layout>
            <c:manualLayout>
              <c:xMode val="edge"/>
              <c:yMode val="edge"/>
              <c:x val="0.34620084142459701"/>
              <c:y val="0.85213865929802302"/>
            </c:manualLayout>
          </c:layout>
          <c:overlay val="0"/>
        </c:title>
        <c:numFmt formatCode="General" sourceLinked="1"/>
        <c:majorTickMark val="out"/>
        <c:minorTickMark val="none"/>
        <c:tickLblPos val="nextTo"/>
        <c:txPr>
          <a:bodyPr rot="3000000" vert="horz"/>
          <a:lstStyle/>
          <a:p>
            <a:pPr>
              <a:defRPr sz="1200"/>
            </a:pPr>
            <a:endParaRPr lang="en-US"/>
          </a:p>
        </c:txPr>
        <c:crossAx val="415313904"/>
        <c:crosses val="autoZero"/>
        <c:auto val="1"/>
        <c:lblAlgn val="ctr"/>
        <c:lblOffset val="100"/>
        <c:tickLblSkip val="1"/>
        <c:tickMarkSkip val="2"/>
        <c:noMultiLvlLbl val="0"/>
      </c:catAx>
      <c:valAx>
        <c:axId val="415313904"/>
        <c:scaling>
          <c:orientation val="minMax"/>
        </c:scaling>
        <c:delete val="0"/>
        <c:axPos val="l"/>
        <c:majorGridlines/>
        <c:numFmt formatCode="_(&quot;$&quot;* #,##0_);_(&quot;$&quot;* \(#,##0\);_(&quot;$&quot;* &quot;-&quot;_);_(@_)" sourceLinked="1"/>
        <c:majorTickMark val="out"/>
        <c:minorTickMark val="none"/>
        <c:tickLblPos val="nextTo"/>
        <c:txPr>
          <a:bodyPr rot="0" vert="horz"/>
          <a:lstStyle/>
          <a:p>
            <a:pPr>
              <a:defRPr sz="1200"/>
            </a:pPr>
            <a:endParaRPr lang="en-US"/>
          </a:p>
        </c:txPr>
        <c:crossAx val="415311944"/>
        <c:crosses val="autoZero"/>
        <c:crossBetween val="between"/>
      </c:valAx>
    </c:plotArea>
    <c:legend>
      <c:legendPos val="b"/>
      <c:overlay val="0"/>
      <c:txPr>
        <a:bodyPr/>
        <a:lstStyle/>
        <a:p>
          <a:pPr>
            <a:defRPr sz="1200"/>
          </a:pPr>
          <a:endParaRPr lang="en-US"/>
        </a:p>
      </c:txPr>
    </c:legend>
    <c:plotVisOnly val="1"/>
    <c:dispBlanksAs val="gap"/>
    <c:showDLblsOverMax val="0"/>
  </c:chart>
  <c:printSettings>
    <c:headerFooter/>
    <c:pageMargins b="0.750000000000004" l="0.70000000000000095" r="0.70000000000000095" t="0.750000000000004"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Soybean Farmer Income</a:t>
            </a:r>
          </a:p>
          <a:p>
            <a:pPr>
              <a:defRPr/>
            </a:pPr>
            <a:r>
              <a:rPr lang="en-US" b="0"/>
              <a:t>(per bushel)</a:t>
            </a:r>
          </a:p>
        </c:rich>
      </c:tx>
      <c:layout>
        <c:manualLayout>
          <c:xMode val="edge"/>
          <c:yMode val="edge"/>
          <c:x val="0.30659579933047598"/>
          <c:y val="1.6722367111570199E-2"/>
        </c:manualLayout>
      </c:layout>
      <c:overlay val="0"/>
    </c:title>
    <c:autoTitleDeleted val="0"/>
    <c:plotArea>
      <c:layout>
        <c:manualLayout>
          <c:layoutTarget val="inner"/>
          <c:xMode val="edge"/>
          <c:yMode val="edge"/>
          <c:x val="0.166556167473462"/>
          <c:y val="0.150852613380871"/>
          <c:w val="0.76729824698677795"/>
          <c:h val="0.61068865405283201"/>
        </c:manualLayout>
      </c:layout>
      <c:barChart>
        <c:barDir val="col"/>
        <c:grouping val="stacked"/>
        <c:varyColors val="0"/>
        <c:ser>
          <c:idx val="0"/>
          <c:order val="0"/>
          <c:tx>
            <c:v>Grain Sales</c:v>
          </c:tx>
          <c:invertIfNegative val="0"/>
          <c:cat>
            <c:strRef>
              <c:f>'Monthly Profitability'!$A$6:$A$281</c:f>
              <c:strCache>
                <c:ptCount val="265"/>
                <c:pt idx="0">
                  <c:v>2000</c:v>
                </c:pt>
                <c:pt idx="1">
                  <c:v> </c:v>
                </c:pt>
                <c:pt idx="2">
                  <c:v> </c:v>
                </c:pt>
                <c:pt idx="3">
                  <c:v> </c:v>
                </c:pt>
                <c:pt idx="4">
                  <c:v> </c:v>
                </c:pt>
                <c:pt idx="5">
                  <c:v> </c:v>
                </c:pt>
                <c:pt idx="6">
                  <c:v> </c:v>
                </c:pt>
                <c:pt idx="7">
                  <c:v> </c:v>
                </c:pt>
                <c:pt idx="8">
                  <c:v> </c:v>
                </c:pt>
                <c:pt idx="9">
                  <c:v> </c:v>
                </c:pt>
                <c:pt idx="10">
                  <c:v> </c:v>
                </c:pt>
                <c:pt idx="11">
                  <c:v> </c:v>
                </c:pt>
                <c:pt idx="12">
                  <c:v>2001</c:v>
                </c:pt>
                <c:pt idx="13">
                  <c:v> </c:v>
                </c:pt>
                <c:pt idx="14">
                  <c:v> </c:v>
                </c:pt>
                <c:pt idx="15">
                  <c:v> </c:v>
                </c:pt>
                <c:pt idx="16">
                  <c:v> </c:v>
                </c:pt>
                <c:pt idx="17">
                  <c:v> </c:v>
                </c:pt>
                <c:pt idx="18">
                  <c:v> </c:v>
                </c:pt>
                <c:pt idx="19">
                  <c:v> </c:v>
                </c:pt>
                <c:pt idx="20">
                  <c:v> </c:v>
                </c:pt>
                <c:pt idx="21">
                  <c:v> </c:v>
                </c:pt>
                <c:pt idx="22">
                  <c:v> </c:v>
                </c:pt>
                <c:pt idx="23">
                  <c:v> </c:v>
                </c:pt>
                <c:pt idx="24">
                  <c:v>2002</c:v>
                </c:pt>
                <c:pt idx="25">
                  <c:v> </c:v>
                </c:pt>
                <c:pt idx="26">
                  <c:v> </c:v>
                </c:pt>
                <c:pt idx="27">
                  <c:v> </c:v>
                </c:pt>
                <c:pt idx="28">
                  <c:v> </c:v>
                </c:pt>
                <c:pt idx="29">
                  <c:v> </c:v>
                </c:pt>
                <c:pt idx="30">
                  <c:v> </c:v>
                </c:pt>
                <c:pt idx="31">
                  <c:v> </c:v>
                </c:pt>
                <c:pt idx="32">
                  <c:v> </c:v>
                </c:pt>
                <c:pt idx="33">
                  <c:v> </c:v>
                </c:pt>
                <c:pt idx="34">
                  <c:v> </c:v>
                </c:pt>
                <c:pt idx="35">
                  <c:v> </c:v>
                </c:pt>
                <c:pt idx="36">
                  <c:v>2003</c:v>
                </c:pt>
                <c:pt idx="37">
                  <c:v> </c:v>
                </c:pt>
                <c:pt idx="38">
                  <c:v> </c:v>
                </c:pt>
                <c:pt idx="39">
                  <c:v> </c:v>
                </c:pt>
                <c:pt idx="40">
                  <c:v> </c:v>
                </c:pt>
                <c:pt idx="41">
                  <c:v> </c:v>
                </c:pt>
                <c:pt idx="42">
                  <c:v> </c:v>
                </c:pt>
                <c:pt idx="43">
                  <c:v> </c:v>
                </c:pt>
                <c:pt idx="44">
                  <c:v> </c:v>
                </c:pt>
                <c:pt idx="45">
                  <c:v> </c:v>
                </c:pt>
                <c:pt idx="46">
                  <c:v> </c:v>
                </c:pt>
                <c:pt idx="47">
                  <c:v> </c:v>
                </c:pt>
                <c:pt idx="48">
                  <c:v>2004</c:v>
                </c:pt>
                <c:pt idx="49">
                  <c:v> </c:v>
                </c:pt>
                <c:pt idx="50">
                  <c:v> </c:v>
                </c:pt>
                <c:pt idx="51">
                  <c:v> </c:v>
                </c:pt>
                <c:pt idx="52">
                  <c:v> </c:v>
                </c:pt>
                <c:pt idx="53">
                  <c:v> </c:v>
                </c:pt>
                <c:pt idx="54">
                  <c:v> </c:v>
                </c:pt>
                <c:pt idx="55">
                  <c:v> </c:v>
                </c:pt>
                <c:pt idx="56">
                  <c:v> </c:v>
                </c:pt>
                <c:pt idx="57">
                  <c:v> </c:v>
                </c:pt>
                <c:pt idx="58">
                  <c:v> </c:v>
                </c:pt>
                <c:pt idx="59">
                  <c:v> </c:v>
                </c:pt>
                <c:pt idx="60">
                  <c:v>2005</c:v>
                </c:pt>
                <c:pt idx="61">
                  <c:v> </c:v>
                </c:pt>
                <c:pt idx="62">
                  <c:v> </c:v>
                </c:pt>
                <c:pt idx="63">
                  <c:v> </c:v>
                </c:pt>
                <c:pt idx="64">
                  <c:v> </c:v>
                </c:pt>
                <c:pt idx="65">
                  <c:v> </c:v>
                </c:pt>
                <c:pt idx="66">
                  <c:v> </c:v>
                </c:pt>
                <c:pt idx="67">
                  <c:v> </c:v>
                </c:pt>
                <c:pt idx="68">
                  <c:v> </c:v>
                </c:pt>
                <c:pt idx="69">
                  <c:v> </c:v>
                </c:pt>
                <c:pt idx="70">
                  <c:v> </c:v>
                </c:pt>
                <c:pt idx="71">
                  <c:v> </c:v>
                </c:pt>
                <c:pt idx="72">
                  <c:v>2006</c:v>
                </c:pt>
                <c:pt idx="73">
                  <c:v> </c:v>
                </c:pt>
                <c:pt idx="74">
                  <c:v> </c:v>
                </c:pt>
                <c:pt idx="75">
                  <c:v> </c:v>
                </c:pt>
                <c:pt idx="76">
                  <c:v> </c:v>
                </c:pt>
                <c:pt idx="77">
                  <c:v> </c:v>
                </c:pt>
                <c:pt idx="78">
                  <c:v> </c:v>
                </c:pt>
                <c:pt idx="79">
                  <c:v> </c:v>
                </c:pt>
                <c:pt idx="80">
                  <c:v> </c:v>
                </c:pt>
                <c:pt idx="81">
                  <c:v> </c:v>
                </c:pt>
                <c:pt idx="82">
                  <c:v> </c:v>
                </c:pt>
                <c:pt idx="83">
                  <c:v> </c:v>
                </c:pt>
                <c:pt idx="84">
                  <c:v>2007</c:v>
                </c:pt>
                <c:pt idx="85">
                  <c:v> </c:v>
                </c:pt>
                <c:pt idx="86">
                  <c:v> </c:v>
                </c:pt>
                <c:pt idx="87">
                  <c:v> </c:v>
                </c:pt>
                <c:pt idx="88">
                  <c:v> </c:v>
                </c:pt>
                <c:pt idx="89">
                  <c:v> </c:v>
                </c:pt>
                <c:pt idx="90">
                  <c:v> </c:v>
                </c:pt>
                <c:pt idx="91">
                  <c:v> </c:v>
                </c:pt>
                <c:pt idx="92">
                  <c:v> </c:v>
                </c:pt>
                <c:pt idx="93">
                  <c:v> </c:v>
                </c:pt>
                <c:pt idx="94">
                  <c:v> </c:v>
                </c:pt>
                <c:pt idx="95">
                  <c:v> </c:v>
                </c:pt>
                <c:pt idx="96">
                  <c:v>2008</c:v>
                </c:pt>
                <c:pt idx="97">
                  <c:v> </c:v>
                </c:pt>
                <c:pt idx="98">
                  <c:v> </c:v>
                </c:pt>
                <c:pt idx="99">
                  <c:v> </c:v>
                </c:pt>
                <c:pt idx="100">
                  <c:v> </c:v>
                </c:pt>
                <c:pt idx="101">
                  <c:v> </c:v>
                </c:pt>
                <c:pt idx="102">
                  <c:v> </c:v>
                </c:pt>
                <c:pt idx="103">
                  <c:v> </c:v>
                </c:pt>
                <c:pt idx="104">
                  <c:v> </c:v>
                </c:pt>
                <c:pt idx="105">
                  <c:v> </c:v>
                </c:pt>
                <c:pt idx="106">
                  <c:v> </c:v>
                </c:pt>
                <c:pt idx="107">
                  <c:v> </c:v>
                </c:pt>
                <c:pt idx="108">
                  <c:v>2009</c:v>
                </c:pt>
                <c:pt idx="109">
                  <c:v> </c:v>
                </c:pt>
                <c:pt idx="110">
                  <c:v> </c:v>
                </c:pt>
                <c:pt idx="111">
                  <c:v> </c:v>
                </c:pt>
                <c:pt idx="112">
                  <c:v> </c:v>
                </c:pt>
                <c:pt idx="113">
                  <c:v> </c:v>
                </c:pt>
                <c:pt idx="114">
                  <c:v> </c:v>
                </c:pt>
                <c:pt idx="115">
                  <c:v> </c:v>
                </c:pt>
                <c:pt idx="116">
                  <c:v> </c:v>
                </c:pt>
                <c:pt idx="117">
                  <c:v> </c:v>
                </c:pt>
                <c:pt idx="118">
                  <c:v> </c:v>
                </c:pt>
                <c:pt idx="119">
                  <c:v> </c:v>
                </c:pt>
                <c:pt idx="120">
                  <c:v>2010</c:v>
                </c:pt>
                <c:pt idx="121">
                  <c:v> </c:v>
                </c:pt>
                <c:pt idx="122">
                  <c:v> </c:v>
                </c:pt>
                <c:pt idx="123">
                  <c:v> </c:v>
                </c:pt>
                <c:pt idx="124">
                  <c:v> </c:v>
                </c:pt>
                <c:pt idx="125">
                  <c:v> </c:v>
                </c:pt>
                <c:pt idx="126">
                  <c:v> </c:v>
                </c:pt>
                <c:pt idx="127">
                  <c:v> </c:v>
                </c:pt>
                <c:pt idx="128">
                  <c:v> </c:v>
                </c:pt>
                <c:pt idx="129">
                  <c:v> </c:v>
                </c:pt>
                <c:pt idx="130">
                  <c:v> </c:v>
                </c:pt>
                <c:pt idx="131">
                  <c:v> </c:v>
                </c:pt>
                <c:pt idx="132">
                  <c:v>2011</c:v>
                </c:pt>
                <c:pt idx="133">
                  <c:v> </c:v>
                </c:pt>
                <c:pt idx="134">
                  <c:v> </c:v>
                </c:pt>
                <c:pt idx="135">
                  <c:v> </c:v>
                </c:pt>
                <c:pt idx="136">
                  <c:v> </c:v>
                </c:pt>
                <c:pt idx="137">
                  <c:v> </c:v>
                </c:pt>
                <c:pt idx="138">
                  <c:v> </c:v>
                </c:pt>
                <c:pt idx="139">
                  <c:v> </c:v>
                </c:pt>
                <c:pt idx="140">
                  <c:v> </c:v>
                </c:pt>
                <c:pt idx="141">
                  <c:v> </c:v>
                </c:pt>
                <c:pt idx="142">
                  <c:v> </c:v>
                </c:pt>
                <c:pt idx="143">
                  <c:v> </c:v>
                </c:pt>
                <c:pt idx="144">
                  <c:v>2012</c:v>
                </c:pt>
                <c:pt idx="145">
                  <c:v> </c:v>
                </c:pt>
                <c:pt idx="146">
                  <c:v> </c:v>
                </c:pt>
                <c:pt idx="147">
                  <c:v> </c:v>
                </c:pt>
                <c:pt idx="148">
                  <c:v> </c:v>
                </c:pt>
                <c:pt idx="149">
                  <c:v> </c:v>
                </c:pt>
                <c:pt idx="150">
                  <c:v> </c:v>
                </c:pt>
                <c:pt idx="151">
                  <c:v> </c:v>
                </c:pt>
                <c:pt idx="152">
                  <c:v> </c:v>
                </c:pt>
                <c:pt idx="153">
                  <c:v> </c:v>
                </c:pt>
                <c:pt idx="154">
                  <c:v> </c:v>
                </c:pt>
                <c:pt idx="155">
                  <c:v> </c:v>
                </c:pt>
                <c:pt idx="156">
                  <c:v>2013</c:v>
                </c:pt>
                <c:pt idx="157">
                  <c:v> </c:v>
                </c:pt>
                <c:pt idx="158">
                  <c:v> </c:v>
                </c:pt>
                <c:pt idx="159">
                  <c:v> </c:v>
                </c:pt>
                <c:pt idx="160">
                  <c:v> </c:v>
                </c:pt>
                <c:pt idx="161">
                  <c:v> </c:v>
                </c:pt>
                <c:pt idx="162">
                  <c:v> </c:v>
                </c:pt>
                <c:pt idx="163">
                  <c:v> </c:v>
                </c:pt>
                <c:pt idx="164">
                  <c:v> </c:v>
                </c:pt>
                <c:pt idx="165">
                  <c:v> </c:v>
                </c:pt>
                <c:pt idx="166">
                  <c:v> </c:v>
                </c:pt>
                <c:pt idx="167">
                  <c:v> </c:v>
                </c:pt>
                <c:pt idx="168">
                  <c:v>2014</c:v>
                </c:pt>
                <c:pt idx="169">
                  <c:v> </c:v>
                </c:pt>
                <c:pt idx="170">
                  <c:v> </c:v>
                </c:pt>
                <c:pt idx="171">
                  <c:v> </c:v>
                </c:pt>
                <c:pt idx="172">
                  <c:v> </c:v>
                </c:pt>
                <c:pt idx="173">
                  <c:v> </c:v>
                </c:pt>
                <c:pt idx="174">
                  <c:v> </c:v>
                </c:pt>
                <c:pt idx="175">
                  <c:v> </c:v>
                </c:pt>
                <c:pt idx="176">
                  <c:v> </c:v>
                </c:pt>
                <c:pt idx="177">
                  <c:v> </c:v>
                </c:pt>
                <c:pt idx="178">
                  <c:v> </c:v>
                </c:pt>
                <c:pt idx="179">
                  <c:v> </c:v>
                </c:pt>
                <c:pt idx="180">
                  <c:v>2015</c:v>
                </c:pt>
                <c:pt idx="181">
                  <c:v> </c:v>
                </c:pt>
                <c:pt idx="182">
                  <c:v> </c:v>
                </c:pt>
                <c:pt idx="183">
                  <c:v> </c:v>
                </c:pt>
                <c:pt idx="184">
                  <c:v> </c:v>
                </c:pt>
                <c:pt idx="185">
                  <c:v> </c:v>
                </c:pt>
                <c:pt idx="186">
                  <c:v> </c:v>
                </c:pt>
                <c:pt idx="187">
                  <c:v> </c:v>
                </c:pt>
                <c:pt idx="188">
                  <c:v> </c:v>
                </c:pt>
                <c:pt idx="189">
                  <c:v> </c:v>
                </c:pt>
                <c:pt idx="190">
                  <c:v> </c:v>
                </c:pt>
                <c:pt idx="191">
                  <c:v> </c:v>
                </c:pt>
                <c:pt idx="192">
                  <c:v>2016</c:v>
                </c:pt>
                <c:pt idx="204">
                  <c:v>2017</c:v>
                </c:pt>
                <c:pt idx="216">
                  <c:v>2018</c:v>
                </c:pt>
                <c:pt idx="228">
                  <c:v>2019</c:v>
                </c:pt>
                <c:pt idx="240">
                  <c:v>2020</c:v>
                </c:pt>
                <c:pt idx="252">
                  <c:v>2021</c:v>
                </c:pt>
                <c:pt idx="264">
                  <c:v>2022</c:v>
                </c:pt>
              </c:strCache>
            </c:strRef>
          </c:cat>
          <c:val>
            <c:numRef>
              <c:f>'Monthly Profitability'!$C$7:$C$281</c:f>
              <c:numCache>
                <c:formatCode>_("$"* #,##0.00_);_("$"* \(#,##0.00\);_("$"* "-"??_);_(@_)</c:formatCode>
                <c:ptCount val="275"/>
                <c:pt idx="0">
                  <c:v>4.41</c:v>
                </c:pt>
                <c:pt idx="1">
                  <c:v>4.5999999999999996</c:v>
                </c:pt>
                <c:pt idx="2">
                  <c:v>4.75</c:v>
                </c:pt>
                <c:pt idx="3">
                  <c:v>4.53</c:v>
                </c:pt>
                <c:pt idx="4">
                  <c:v>4.4000000000000004</c:v>
                </c:pt>
                <c:pt idx="5">
                  <c:v>4.29</c:v>
                </c:pt>
                <c:pt idx="6">
                  <c:v>4.1900000000000004</c:v>
                </c:pt>
                <c:pt idx="7">
                  <c:v>4.26</c:v>
                </c:pt>
                <c:pt idx="8">
                  <c:v>4.42</c:v>
                </c:pt>
                <c:pt idx="9">
                  <c:v>4.7699999999999996</c:v>
                </c:pt>
                <c:pt idx="10">
                  <c:v>4.87</c:v>
                </c:pt>
                <c:pt idx="11">
                  <c:v>4.5999999999999996</c:v>
                </c:pt>
                <c:pt idx="12">
                  <c:v>4.05</c:v>
                </c:pt>
                <c:pt idx="13">
                  <c:v>4.1399999999999997</c:v>
                </c:pt>
                <c:pt idx="14">
                  <c:v>4.1399999999999997</c:v>
                </c:pt>
                <c:pt idx="15">
                  <c:v>4.1100000000000003</c:v>
                </c:pt>
                <c:pt idx="16">
                  <c:v>4.1500000000000004</c:v>
                </c:pt>
                <c:pt idx="17">
                  <c:v>4.29</c:v>
                </c:pt>
                <c:pt idx="18">
                  <c:v>4.3600000000000003</c:v>
                </c:pt>
                <c:pt idx="19">
                  <c:v>4.57</c:v>
                </c:pt>
                <c:pt idx="20">
                  <c:v>4.84</c:v>
                </c:pt>
                <c:pt idx="21">
                  <c:v>5.26</c:v>
                </c:pt>
                <c:pt idx="22">
                  <c:v>5.4</c:v>
                </c:pt>
                <c:pt idx="23">
                  <c:v>5.37</c:v>
                </c:pt>
                <c:pt idx="24">
                  <c:v>5.2</c:v>
                </c:pt>
                <c:pt idx="25">
                  <c:v>5.4</c:v>
                </c:pt>
                <c:pt idx="26">
                  <c:v>5.42</c:v>
                </c:pt>
                <c:pt idx="27">
                  <c:v>5.44</c:v>
                </c:pt>
                <c:pt idx="28">
                  <c:v>5.5</c:v>
                </c:pt>
                <c:pt idx="29">
                  <c:v>5.54</c:v>
                </c:pt>
                <c:pt idx="30">
                  <c:v>5.76</c:v>
                </c:pt>
                <c:pt idx="31">
                  <c:v>6.02</c:v>
                </c:pt>
                <c:pt idx="32">
                  <c:v>6.11</c:v>
                </c:pt>
                <c:pt idx="33">
                  <c:v>5.8</c:v>
                </c:pt>
                <c:pt idx="34">
                  <c:v>5.62</c:v>
                </c:pt>
                <c:pt idx="35">
                  <c:v>6.06</c:v>
                </c:pt>
                <c:pt idx="36">
                  <c:v>6.58</c:v>
                </c:pt>
                <c:pt idx="37">
                  <c:v>7.14</c:v>
                </c:pt>
                <c:pt idx="38">
                  <c:v>7.34</c:v>
                </c:pt>
                <c:pt idx="39">
                  <c:v>7.62</c:v>
                </c:pt>
                <c:pt idx="40">
                  <c:v>8.39</c:v>
                </c:pt>
                <c:pt idx="41">
                  <c:v>9.44</c:v>
                </c:pt>
                <c:pt idx="42">
                  <c:v>9.67</c:v>
                </c:pt>
                <c:pt idx="43">
                  <c:v>9.7200000000000006</c:v>
                </c:pt>
                <c:pt idx="44">
                  <c:v>9.34</c:v>
                </c:pt>
                <c:pt idx="45">
                  <c:v>8.58</c:v>
                </c:pt>
                <c:pt idx="46">
                  <c:v>6.8</c:v>
                </c:pt>
                <c:pt idx="47">
                  <c:v>5.96</c:v>
                </c:pt>
                <c:pt idx="48">
                  <c:v>5.62</c:v>
                </c:pt>
                <c:pt idx="49">
                  <c:v>5.36</c:v>
                </c:pt>
                <c:pt idx="50">
                  <c:v>5.32</c:v>
                </c:pt>
                <c:pt idx="51">
                  <c:v>5.37</c:v>
                </c:pt>
                <c:pt idx="52">
                  <c:v>5.33</c:v>
                </c:pt>
                <c:pt idx="53">
                  <c:v>5.85</c:v>
                </c:pt>
                <c:pt idx="54">
                  <c:v>5.95</c:v>
                </c:pt>
                <c:pt idx="55">
                  <c:v>6.12</c:v>
                </c:pt>
                <c:pt idx="56">
                  <c:v>6.5</c:v>
                </c:pt>
                <c:pt idx="57">
                  <c:v>6.58</c:v>
                </c:pt>
                <c:pt idx="58">
                  <c:v>6.07</c:v>
                </c:pt>
                <c:pt idx="59">
                  <c:v>5.8</c:v>
                </c:pt>
                <c:pt idx="60">
                  <c:v>5.7</c:v>
                </c:pt>
                <c:pt idx="61">
                  <c:v>5.59</c:v>
                </c:pt>
                <c:pt idx="62">
                  <c:v>5.67</c:v>
                </c:pt>
                <c:pt idx="63">
                  <c:v>5.72</c:v>
                </c:pt>
                <c:pt idx="64">
                  <c:v>5.53</c:v>
                </c:pt>
                <c:pt idx="65">
                  <c:v>5.48</c:v>
                </c:pt>
                <c:pt idx="66">
                  <c:v>5.47</c:v>
                </c:pt>
                <c:pt idx="67">
                  <c:v>5.6</c:v>
                </c:pt>
                <c:pt idx="68">
                  <c:v>5.54</c:v>
                </c:pt>
                <c:pt idx="69">
                  <c:v>5.52</c:v>
                </c:pt>
                <c:pt idx="70">
                  <c:v>4.84</c:v>
                </c:pt>
                <c:pt idx="71">
                  <c:v>5.1100000000000003</c:v>
                </c:pt>
                <c:pt idx="72">
                  <c:v>5.48</c:v>
                </c:pt>
                <c:pt idx="73">
                  <c:v>6.07</c:v>
                </c:pt>
                <c:pt idx="74">
                  <c:v>6.27</c:v>
                </c:pt>
                <c:pt idx="75">
                  <c:v>6.21</c:v>
                </c:pt>
                <c:pt idx="76">
                  <c:v>6.81</c:v>
                </c:pt>
                <c:pt idx="77">
                  <c:v>6.89</c:v>
                </c:pt>
                <c:pt idx="78">
                  <c:v>6.85</c:v>
                </c:pt>
                <c:pt idx="79">
                  <c:v>7.1</c:v>
                </c:pt>
                <c:pt idx="80">
                  <c:v>7.55</c:v>
                </c:pt>
                <c:pt idx="81">
                  <c:v>7.48</c:v>
                </c:pt>
                <c:pt idx="82">
                  <c:v>7.66</c:v>
                </c:pt>
                <c:pt idx="83">
                  <c:v>8.2200000000000006</c:v>
                </c:pt>
                <c:pt idx="84">
                  <c:v>8.36</c:v>
                </c:pt>
                <c:pt idx="85">
                  <c:v>9.8699999999999992</c:v>
                </c:pt>
                <c:pt idx="86">
                  <c:v>10.3</c:v>
                </c:pt>
                <c:pt idx="87">
                  <c:v>10</c:v>
                </c:pt>
                <c:pt idx="88">
                  <c:v>11.8</c:v>
                </c:pt>
                <c:pt idx="89">
                  <c:v>11.1</c:v>
                </c:pt>
                <c:pt idx="90">
                  <c:v>11.6</c:v>
                </c:pt>
                <c:pt idx="91">
                  <c:v>12</c:v>
                </c:pt>
                <c:pt idx="92">
                  <c:v>13.1</c:v>
                </c:pt>
                <c:pt idx="93">
                  <c:v>13</c:v>
                </c:pt>
                <c:pt idx="94">
                  <c:v>12.6</c:v>
                </c:pt>
                <c:pt idx="95">
                  <c:v>11.1</c:v>
                </c:pt>
                <c:pt idx="96">
                  <c:v>10.4</c:v>
                </c:pt>
                <c:pt idx="97">
                  <c:v>9.91</c:v>
                </c:pt>
                <c:pt idx="98">
                  <c:v>9.5399999999999991</c:v>
                </c:pt>
                <c:pt idx="99">
                  <c:v>10.1</c:v>
                </c:pt>
                <c:pt idx="100">
                  <c:v>9.4700000000000006</c:v>
                </c:pt>
                <c:pt idx="101">
                  <c:v>9.0500000000000007</c:v>
                </c:pt>
                <c:pt idx="102">
                  <c:v>9.7200000000000006</c:v>
                </c:pt>
                <c:pt idx="103">
                  <c:v>10.6</c:v>
                </c:pt>
                <c:pt idx="104">
                  <c:v>11.3</c:v>
                </c:pt>
                <c:pt idx="105">
                  <c:v>10.9</c:v>
                </c:pt>
                <c:pt idx="106">
                  <c:v>11</c:v>
                </c:pt>
                <c:pt idx="107">
                  <c:v>9.89</c:v>
                </c:pt>
                <c:pt idx="108">
                  <c:v>9.35</c:v>
                </c:pt>
                <c:pt idx="109">
                  <c:v>9.5299999999999994</c:v>
                </c:pt>
                <c:pt idx="110">
                  <c:v>9.81</c:v>
                </c:pt>
                <c:pt idx="111">
                  <c:v>9.66</c:v>
                </c:pt>
                <c:pt idx="112">
                  <c:v>9.3000000000000007</c:v>
                </c:pt>
                <c:pt idx="113">
                  <c:v>9.27</c:v>
                </c:pt>
                <c:pt idx="114">
                  <c:v>9.33</c:v>
                </c:pt>
                <c:pt idx="115">
                  <c:v>9.35</c:v>
                </c:pt>
                <c:pt idx="116">
                  <c:v>9.39</c:v>
                </c:pt>
                <c:pt idx="117">
                  <c:v>9.69</c:v>
                </c:pt>
                <c:pt idx="118">
                  <c:v>10</c:v>
                </c:pt>
                <c:pt idx="119">
                  <c:v>9.8699999999999992</c:v>
                </c:pt>
                <c:pt idx="120">
                  <c:v>9.98</c:v>
                </c:pt>
                <c:pt idx="121">
                  <c:v>10.9</c:v>
                </c:pt>
                <c:pt idx="122">
                  <c:v>11.6</c:v>
                </c:pt>
                <c:pt idx="123">
                  <c:v>11.8</c:v>
                </c:pt>
                <c:pt idx="124">
                  <c:v>12.6</c:v>
                </c:pt>
                <c:pt idx="125">
                  <c:v>12.4</c:v>
                </c:pt>
                <c:pt idx="126">
                  <c:v>12.9</c:v>
                </c:pt>
                <c:pt idx="127">
                  <c:v>13.2</c:v>
                </c:pt>
                <c:pt idx="128">
                  <c:v>13.2</c:v>
                </c:pt>
                <c:pt idx="129">
                  <c:v>13</c:v>
                </c:pt>
                <c:pt idx="130">
                  <c:v>13.5</c:v>
                </c:pt>
                <c:pt idx="131">
                  <c:v>12.6</c:v>
                </c:pt>
                <c:pt idx="132">
                  <c:v>11.8</c:v>
                </c:pt>
                <c:pt idx="133">
                  <c:v>11.6</c:v>
                </c:pt>
                <c:pt idx="134">
                  <c:v>11.3</c:v>
                </c:pt>
                <c:pt idx="135">
                  <c:v>11.8</c:v>
                </c:pt>
                <c:pt idx="136">
                  <c:v>12.1</c:v>
                </c:pt>
                <c:pt idx="137">
                  <c:v>12.8</c:v>
                </c:pt>
                <c:pt idx="138">
                  <c:v>13.6</c:v>
                </c:pt>
                <c:pt idx="139">
                  <c:v>13.8</c:v>
                </c:pt>
                <c:pt idx="140">
                  <c:v>13.7</c:v>
                </c:pt>
                <c:pt idx="141">
                  <c:v>15</c:v>
                </c:pt>
                <c:pt idx="142">
                  <c:v>16.8</c:v>
                </c:pt>
                <c:pt idx="143">
                  <c:v>14.4</c:v>
                </c:pt>
                <c:pt idx="144">
                  <c:v>14.1</c:v>
                </c:pt>
                <c:pt idx="145">
                  <c:v>14.3</c:v>
                </c:pt>
                <c:pt idx="146">
                  <c:v>14.3</c:v>
                </c:pt>
                <c:pt idx="147">
                  <c:v>14.1</c:v>
                </c:pt>
                <c:pt idx="148">
                  <c:v>14.6</c:v>
                </c:pt>
                <c:pt idx="149">
                  <c:v>14.6</c:v>
                </c:pt>
                <c:pt idx="150">
                  <c:v>14.4</c:v>
                </c:pt>
                <c:pt idx="151">
                  <c:v>14.9</c:v>
                </c:pt>
                <c:pt idx="152">
                  <c:v>15.2</c:v>
                </c:pt>
                <c:pt idx="153">
                  <c:v>15.4</c:v>
                </c:pt>
                <c:pt idx="154">
                  <c:v>14.2</c:v>
                </c:pt>
                <c:pt idx="155">
                  <c:v>13.9</c:v>
                </c:pt>
                <c:pt idx="156">
                  <c:v>12.5</c:v>
                </c:pt>
                <c:pt idx="157">
                  <c:v>12.7</c:v>
                </c:pt>
                <c:pt idx="158">
                  <c:v>13</c:v>
                </c:pt>
                <c:pt idx="159">
                  <c:v>12.8</c:v>
                </c:pt>
                <c:pt idx="160">
                  <c:v>13.1</c:v>
                </c:pt>
                <c:pt idx="161">
                  <c:v>13.7</c:v>
                </c:pt>
                <c:pt idx="162">
                  <c:v>14.3</c:v>
                </c:pt>
                <c:pt idx="163">
                  <c:v>14.7</c:v>
                </c:pt>
                <c:pt idx="164">
                  <c:v>14.4</c:v>
                </c:pt>
                <c:pt idx="165">
                  <c:v>13</c:v>
                </c:pt>
                <c:pt idx="166">
                  <c:v>12.4</c:v>
                </c:pt>
                <c:pt idx="167">
                  <c:v>11</c:v>
                </c:pt>
                <c:pt idx="168">
                  <c:v>10</c:v>
                </c:pt>
                <c:pt idx="169">
                  <c:v>10.199999999999999</c:v>
                </c:pt>
                <c:pt idx="170">
                  <c:v>10</c:v>
                </c:pt>
                <c:pt idx="171">
                  <c:v>10.199999999999999</c:v>
                </c:pt>
                <c:pt idx="172">
                  <c:v>9.84</c:v>
                </c:pt>
                <c:pt idx="173">
                  <c:v>9.76</c:v>
                </c:pt>
                <c:pt idx="174">
                  <c:v>9.58</c:v>
                </c:pt>
                <c:pt idx="175">
                  <c:v>9.5</c:v>
                </c:pt>
                <c:pt idx="176">
                  <c:v>9.5</c:v>
                </c:pt>
                <c:pt idx="177">
                  <c:v>10</c:v>
                </c:pt>
                <c:pt idx="178">
                  <c:v>9.49</c:v>
                </c:pt>
                <c:pt idx="179">
                  <c:v>8.83</c:v>
                </c:pt>
                <c:pt idx="180">
                  <c:v>8.69</c:v>
                </c:pt>
                <c:pt idx="181">
                  <c:v>8.58</c:v>
                </c:pt>
                <c:pt idx="182">
                  <c:v>8.4499999999999993</c:v>
                </c:pt>
                <c:pt idx="183">
                  <c:v>8.4600000000000009</c:v>
                </c:pt>
                <c:pt idx="184">
                  <c:v>8.36</c:v>
                </c:pt>
                <c:pt idx="185">
                  <c:v>8.4600000000000009</c:v>
                </c:pt>
                <c:pt idx="186">
                  <c:v>8.93</c:v>
                </c:pt>
                <c:pt idx="187">
                  <c:v>9.61</c:v>
                </c:pt>
                <c:pt idx="188">
                  <c:v>10</c:v>
                </c:pt>
                <c:pt idx="189">
                  <c:v>10.1</c:v>
                </c:pt>
                <c:pt idx="190">
                  <c:v>9.77</c:v>
                </c:pt>
                <c:pt idx="191">
                  <c:v>9.33</c:v>
                </c:pt>
                <c:pt idx="192">
                  <c:v>9.2200000000000006</c:v>
                </c:pt>
                <c:pt idx="193">
                  <c:v>9.36</c:v>
                </c:pt>
                <c:pt idx="194">
                  <c:v>9.58</c:v>
                </c:pt>
                <c:pt idx="195">
                  <c:v>9.58</c:v>
                </c:pt>
                <c:pt idx="196">
                  <c:v>9.7100000000000009</c:v>
                </c:pt>
                <c:pt idx="197">
                  <c:v>9.58</c:v>
                </c:pt>
                <c:pt idx="198">
                  <c:v>9.2899999999999991</c:v>
                </c:pt>
                <c:pt idx="199">
                  <c:v>9.14</c:v>
                </c:pt>
                <c:pt idx="200">
                  <c:v>8.98</c:v>
                </c:pt>
                <c:pt idx="201">
                  <c:v>9.32</c:v>
                </c:pt>
                <c:pt idx="202">
                  <c:v>9.0500000000000007</c:v>
                </c:pt>
                <c:pt idx="203">
                  <c:v>9.18</c:v>
                </c:pt>
                <c:pt idx="204">
                  <c:v>9.15</c:v>
                </c:pt>
                <c:pt idx="205">
                  <c:v>9.2100000000000009</c:v>
                </c:pt>
                <c:pt idx="206">
                  <c:v>9.1999999999999993</c:v>
                </c:pt>
                <c:pt idx="207">
                  <c:v>9.15</c:v>
                </c:pt>
                <c:pt idx="208">
                  <c:v>9.36</c:v>
                </c:pt>
                <c:pt idx="209">
                  <c:v>9.64</c:v>
                </c:pt>
                <c:pt idx="210">
                  <c:v>9.75</c:v>
                </c:pt>
                <c:pt idx="211">
                  <c:v>9.58</c:v>
                </c:pt>
                <c:pt idx="212">
                  <c:v>9.52</c:v>
                </c:pt>
                <c:pt idx="213">
                  <c:v>9.15</c:v>
                </c:pt>
                <c:pt idx="214">
                  <c:v>8.3800000000000008</c:v>
                </c:pt>
                <c:pt idx="215">
                  <c:v>8.44</c:v>
                </c:pt>
                <c:pt idx="216">
                  <c:v>8.7200000000000006</c:v>
                </c:pt>
                <c:pt idx="217">
                  <c:v>8.49</c:v>
                </c:pt>
                <c:pt idx="218">
                  <c:v>8.42</c:v>
                </c:pt>
                <c:pt idx="219">
                  <c:v>8.6</c:v>
                </c:pt>
                <c:pt idx="220">
                  <c:v>8.3800000000000008</c:v>
                </c:pt>
                <c:pt idx="221">
                  <c:v>8.4600000000000009</c:v>
                </c:pt>
                <c:pt idx="222">
                  <c:v>8.25</c:v>
                </c:pt>
                <c:pt idx="223">
                  <c:v>7.89</c:v>
                </c:pt>
                <c:pt idx="224">
                  <c:v>8.2799999999999994</c:v>
                </c:pt>
                <c:pt idx="225">
                  <c:v>8.3800000000000008</c:v>
                </c:pt>
                <c:pt idx="226">
                  <c:v>8.2799999999999994</c:v>
                </c:pt>
                <c:pt idx="227">
                  <c:v>8.14</c:v>
                </c:pt>
                <c:pt idx="228">
                  <c:v>8.5</c:v>
                </c:pt>
                <c:pt idx="229">
                  <c:v>8.5</c:v>
                </c:pt>
                <c:pt idx="230">
                  <c:v>8.69</c:v>
                </c:pt>
                <c:pt idx="231">
                  <c:v>8.73</c:v>
                </c:pt>
                <c:pt idx="232">
                  <c:v>8.56</c:v>
                </c:pt>
                <c:pt idx="233">
                  <c:v>8.43</c:v>
                </c:pt>
                <c:pt idx="234">
                  <c:v>8.35</c:v>
                </c:pt>
                <c:pt idx="235">
                  <c:v>8.2799999999999994</c:v>
                </c:pt>
                <c:pt idx="236">
                  <c:v>8.2799999999999994</c:v>
                </c:pt>
                <c:pt idx="237">
                  <c:v>8.48</c:v>
                </c:pt>
                <c:pt idx="238">
                  <c:v>8.64</c:v>
                </c:pt>
                <c:pt idx="239">
                  <c:v>9.24</c:v>
                </c:pt>
                <c:pt idx="240">
                  <c:v>9.59</c:v>
                </c:pt>
                <c:pt idx="241">
                  <c:v>10.3</c:v>
                </c:pt>
                <c:pt idx="242">
                  <c:v>10.9</c:v>
                </c:pt>
                <c:pt idx="243">
                  <c:v>11.3</c:v>
                </c:pt>
                <c:pt idx="244">
                  <c:v>12.7</c:v>
                </c:pt>
                <c:pt idx="245">
                  <c:v>13.3</c:v>
                </c:pt>
                <c:pt idx="246">
                  <c:v>13.8</c:v>
                </c:pt>
                <c:pt idx="247">
                  <c:v>14.8</c:v>
                </c:pt>
                <c:pt idx="248">
                  <c:v>14.7</c:v>
                </c:pt>
                <c:pt idx="249">
                  <c:v>14.4</c:v>
                </c:pt>
                <c:pt idx="250">
                  <c:v>13.7</c:v>
                </c:pt>
                <c:pt idx="251">
                  <c:v>12.3</c:v>
                </c:pt>
                <c:pt idx="252">
                  <c:v>11.9</c:v>
                </c:pt>
                <c:pt idx="253">
                  <c:v>12.2</c:v>
                </c:pt>
                <c:pt idx="254">
                  <c:v>12.5</c:v>
                </c:pt>
                <c:pt idx="255">
                  <c:v>12.9</c:v>
                </c:pt>
                <c:pt idx="256">
                  <c:v>14.5</c:v>
                </c:pt>
                <c:pt idx="257">
                  <c:v>15</c:v>
                </c:pt>
                <c:pt idx="258">
                  <c:v>15.4</c:v>
                </c:pt>
                <c:pt idx="259">
                  <c:v>15.9</c:v>
                </c:pt>
                <c:pt idx="260">
                  <c:v>16.2</c:v>
                </c:pt>
                <c:pt idx="261">
                  <c:v>15.5</c:v>
                </c:pt>
                <c:pt idx="262">
                  <c:v>15.3</c:v>
                </c:pt>
                <c:pt idx="263">
                  <c:v>14.2</c:v>
                </c:pt>
                <c:pt idx="264">
                  <c:v>13.4</c:v>
                </c:pt>
                <c:pt idx="265">
                  <c:v>14.2</c:v>
                </c:pt>
                <c:pt idx="266">
                  <c:v>14.5</c:v>
                </c:pt>
                <c:pt idx="267">
                  <c:v>14.6</c:v>
                </c:pt>
                <c:pt idx="268">
                  <c:v>15</c:v>
                </c:pt>
                <c:pt idx="269">
                  <c:v>14.9</c:v>
                </c:pt>
              </c:numCache>
            </c:numRef>
          </c:val>
          <c:extLst>
            <c:ext xmlns:c16="http://schemas.microsoft.com/office/drawing/2014/chart" uri="{C3380CC4-5D6E-409C-BE32-E72D297353CC}">
              <c16:uniqueId val="{00000000-00E7-459C-9C2B-E716B40CE5C2}"/>
            </c:ext>
          </c:extLst>
        </c:ser>
        <c:ser>
          <c:idx val="1"/>
          <c:order val="1"/>
          <c:tx>
            <c:v>Government Payments &amp; Crop Insurance Proceeds</c:v>
          </c:tx>
          <c:invertIfNegative val="0"/>
          <c:cat>
            <c:strRef>
              <c:f>'Monthly Profitability'!$A$6:$A$281</c:f>
              <c:strCache>
                <c:ptCount val="265"/>
                <c:pt idx="0">
                  <c:v>2000</c:v>
                </c:pt>
                <c:pt idx="1">
                  <c:v> </c:v>
                </c:pt>
                <c:pt idx="2">
                  <c:v> </c:v>
                </c:pt>
                <c:pt idx="3">
                  <c:v> </c:v>
                </c:pt>
                <c:pt idx="4">
                  <c:v> </c:v>
                </c:pt>
                <c:pt idx="5">
                  <c:v> </c:v>
                </c:pt>
                <c:pt idx="6">
                  <c:v> </c:v>
                </c:pt>
                <c:pt idx="7">
                  <c:v> </c:v>
                </c:pt>
                <c:pt idx="8">
                  <c:v> </c:v>
                </c:pt>
                <c:pt idx="9">
                  <c:v> </c:v>
                </c:pt>
                <c:pt idx="10">
                  <c:v> </c:v>
                </c:pt>
                <c:pt idx="11">
                  <c:v> </c:v>
                </c:pt>
                <c:pt idx="12">
                  <c:v>2001</c:v>
                </c:pt>
                <c:pt idx="13">
                  <c:v> </c:v>
                </c:pt>
                <c:pt idx="14">
                  <c:v> </c:v>
                </c:pt>
                <c:pt idx="15">
                  <c:v> </c:v>
                </c:pt>
                <c:pt idx="16">
                  <c:v> </c:v>
                </c:pt>
                <c:pt idx="17">
                  <c:v> </c:v>
                </c:pt>
                <c:pt idx="18">
                  <c:v> </c:v>
                </c:pt>
                <c:pt idx="19">
                  <c:v> </c:v>
                </c:pt>
                <c:pt idx="20">
                  <c:v> </c:v>
                </c:pt>
                <c:pt idx="21">
                  <c:v> </c:v>
                </c:pt>
                <c:pt idx="22">
                  <c:v> </c:v>
                </c:pt>
                <c:pt idx="23">
                  <c:v> </c:v>
                </c:pt>
                <c:pt idx="24">
                  <c:v>2002</c:v>
                </c:pt>
                <c:pt idx="25">
                  <c:v> </c:v>
                </c:pt>
                <c:pt idx="26">
                  <c:v> </c:v>
                </c:pt>
                <c:pt idx="27">
                  <c:v> </c:v>
                </c:pt>
                <c:pt idx="28">
                  <c:v> </c:v>
                </c:pt>
                <c:pt idx="29">
                  <c:v> </c:v>
                </c:pt>
                <c:pt idx="30">
                  <c:v> </c:v>
                </c:pt>
                <c:pt idx="31">
                  <c:v> </c:v>
                </c:pt>
                <c:pt idx="32">
                  <c:v> </c:v>
                </c:pt>
                <c:pt idx="33">
                  <c:v> </c:v>
                </c:pt>
                <c:pt idx="34">
                  <c:v> </c:v>
                </c:pt>
                <c:pt idx="35">
                  <c:v> </c:v>
                </c:pt>
                <c:pt idx="36">
                  <c:v>2003</c:v>
                </c:pt>
                <c:pt idx="37">
                  <c:v> </c:v>
                </c:pt>
                <c:pt idx="38">
                  <c:v> </c:v>
                </c:pt>
                <c:pt idx="39">
                  <c:v> </c:v>
                </c:pt>
                <c:pt idx="40">
                  <c:v> </c:v>
                </c:pt>
                <c:pt idx="41">
                  <c:v> </c:v>
                </c:pt>
                <c:pt idx="42">
                  <c:v> </c:v>
                </c:pt>
                <c:pt idx="43">
                  <c:v> </c:v>
                </c:pt>
                <c:pt idx="44">
                  <c:v> </c:v>
                </c:pt>
                <c:pt idx="45">
                  <c:v> </c:v>
                </c:pt>
                <c:pt idx="46">
                  <c:v> </c:v>
                </c:pt>
                <c:pt idx="47">
                  <c:v> </c:v>
                </c:pt>
                <c:pt idx="48">
                  <c:v>2004</c:v>
                </c:pt>
                <c:pt idx="49">
                  <c:v> </c:v>
                </c:pt>
                <c:pt idx="50">
                  <c:v> </c:v>
                </c:pt>
                <c:pt idx="51">
                  <c:v> </c:v>
                </c:pt>
                <c:pt idx="52">
                  <c:v> </c:v>
                </c:pt>
                <c:pt idx="53">
                  <c:v> </c:v>
                </c:pt>
                <c:pt idx="54">
                  <c:v> </c:v>
                </c:pt>
                <c:pt idx="55">
                  <c:v> </c:v>
                </c:pt>
                <c:pt idx="56">
                  <c:v> </c:v>
                </c:pt>
                <c:pt idx="57">
                  <c:v> </c:v>
                </c:pt>
                <c:pt idx="58">
                  <c:v> </c:v>
                </c:pt>
                <c:pt idx="59">
                  <c:v> </c:v>
                </c:pt>
                <c:pt idx="60">
                  <c:v>2005</c:v>
                </c:pt>
                <c:pt idx="61">
                  <c:v> </c:v>
                </c:pt>
                <c:pt idx="62">
                  <c:v> </c:v>
                </c:pt>
                <c:pt idx="63">
                  <c:v> </c:v>
                </c:pt>
                <c:pt idx="64">
                  <c:v> </c:v>
                </c:pt>
                <c:pt idx="65">
                  <c:v> </c:v>
                </c:pt>
                <c:pt idx="66">
                  <c:v> </c:v>
                </c:pt>
                <c:pt idx="67">
                  <c:v> </c:v>
                </c:pt>
                <c:pt idx="68">
                  <c:v> </c:v>
                </c:pt>
                <c:pt idx="69">
                  <c:v> </c:v>
                </c:pt>
                <c:pt idx="70">
                  <c:v> </c:v>
                </c:pt>
                <c:pt idx="71">
                  <c:v> </c:v>
                </c:pt>
                <c:pt idx="72">
                  <c:v>2006</c:v>
                </c:pt>
                <c:pt idx="73">
                  <c:v> </c:v>
                </c:pt>
                <c:pt idx="74">
                  <c:v> </c:v>
                </c:pt>
                <c:pt idx="75">
                  <c:v> </c:v>
                </c:pt>
                <c:pt idx="76">
                  <c:v> </c:v>
                </c:pt>
                <c:pt idx="77">
                  <c:v> </c:v>
                </c:pt>
                <c:pt idx="78">
                  <c:v> </c:v>
                </c:pt>
                <c:pt idx="79">
                  <c:v> </c:v>
                </c:pt>
                <c:pt idx="80">
                  <c:v> </c:v>
                </c:pt>
                <c:pt idx="81">
                  <c:v> </c:v>
                </c:pt>
                <c:pt idx="82">
                  <c:v> </c:v>
                </c:pt>
                <c:pt idx="83">
                  <c:v> </c:v>
                </c:pt>
                <c:pt idx="84">
                  <c:v>2007</c:v>
                </c:pt>
                <c:pt idx="85">
                  <c:v> </c:v>
                </c:pt>
                <c:pt idx="86">
                  <c:v> </c:v>
                </c:pt>
                <c:pt idx="87">
                  <c:v> </c:v>
                </c:pt>
                <c:pt idx="88">
                  <c:v> </c:v>
                </c:pt>
                <c:pt idx="89">
                  <c:v> </c:v>
                </c:pt>
                <c:pt idx="90">
                  <c:v> </c:v>
                </c:pt>
                <c:pt idx="91">
                  <c:v> </c:v>
                </c:pt>
                <c:pt idx="92">
                  <c:v> </c:v>
                </c:pt>
                <c:pt idx="93">
                  <c:v> </c:v>
                </c:pt>
                <c:pt idx="94">
                  <c:v> </c:v>
                </c:pt>
                <c:pt idx="95">
                  <c:v> </c:v>
                </c:pt>
                <c:pt idx="96">
                  <c:v>2008</c:v>
                </c:pt>
                <c:pt idx="97">
                  <c:v> </c:v>
                </c:pt>
                <c:pt idx="98">
                  <c:v> </c:v>
                </c:pt>
                <c:pt idx="99">
                  <c:v> </c:v>
                </c:pt>
                <c:pt idx="100">
                  <c:v> </c:v>
                </c:pt>
                <c:pt idx="101">
                  <c:v> </c:v>
                </c:pt>
                <c:pt idx="102">
                  <c:v> </c:v>
                </c:pt>
                <c:pt idx="103">
                  <c:v> </c:v>
                </c:pt>
                <c:pt idx="104">
                  <c:v> </c:v>
                </c:pt>
                <c:pt idx="105">
                  <c:v> </c:v>
                </c:pt>
                <c:pt idx="106">
                  <c:v> </c:v>
                </c:pt>
                <c:pt idx="107">
                  <c:v> </c:v>
                </c:pt>
                <c:pt idx="108">
                  <c:v>2009</c:v>
                </c:pt>
                <c:pt idx="109">
                  <c:v> </c:v>
                </c:pt>
                <c:pt idx="110">
                  <c:v> </c:v>
                </c:pt>
                <c:pt idx="111">
                  <c:v> </c:v>
                </c:pt>
                <c:pt idx="112">
                  <c:v> </c:v>
                </c:pt>
                <c:pt idx="113">
                  <c:v> </c:v>
                </c:pt>
                <c:pt idx="114">
                  <c:v> </c:v>
                </c:pt>
                <c:pt idx="115">
                  <c:v> </c:v>
                </c:pt>
                <c:pt idx="116">
                  <c:v> </c:v>
                </c:pt>
                <c:pt idx="117">
                  <c:v> </c:v>
                </c:pt>
                <c:pt idx="118">
                  <c:v> </c:v>
                </c:pt>
                <c:pt idx="119">
                  <c:v> </c:v>
                </c:pt>
                <c:pt idx="120">
                  <c:v>2010</c:v>
                </c:pt>
                <c:pt idx="121">
                  <c:v> </c:v>
                </c:pt>
                <c:pt idx="122">
                  <c:v> </c:v>
                </c:pt>
                <c:pt idx="123">
                  <c:v> </c:v>
                </c:pt>
                <c:pt idx="124">
                  <c:v> </c:v>
                </c:pt>
                <c:pt idx="125">
                  <c:v> </c:v>
                </c:pt>
                <c:pt idx="126">
                  <c:v> </c:v>
                </c:pt>
                <c:pt idx="127">
                  <c:v> </c:v>
                </c:pt>
                <c:pt idx="128">
                  <c:v> </c:v>
                </c:pt>
                <c:pt idx="129">
                  <c:v> </c:v>
                </c:pt>
                <c:pt idx="130">
                  <c:v> </c:v>
                </c:pt>
                <c:pt idx="131">
                  <c:v> </c:v>
                </c:pt>
                <c:pt idx="132">
                  <c:v>2011</c:v>
                </c:pt>
                <c:pt idx="133">
                  <c:v> </c:v>
                </c:pt>
                <c:pt idx="134">
                  <c:v> </c:v>
                </c:pt>
                <c:pt idx="135">
                  <c:v> </c:v>
                </c:pt>
                <c:pt idx="136">
                  <c:v> </c:v>
                </c:pt>
                <c:pt idx="137">
                  <c:v> </c:v>
                </c:pt>
                <c:pt idx="138">
                  <c:v> </c:v>
                </c:pt>
                <c:pt idx="139">
                  <c:v> </c:v>
                </c:pt>
                <c:pt idx="140">
                  <c:v> </c:v>
                </c:pt>
                <c:pt idx="141">
                  <c:v> </c:v>
                </c:pt>
                <c:pt idx="142">
                  <c:v> </c:v>
                </c:pt>
                <c:pt idx="143">
                  <c:v> </c:v>
                </c:pt>
                <c:pt idx="144">
                  <c:v>2012</c:v>
                </c:pt>
                <c:pt idx="145">
                  <c:v> </c:v>
                </c:pt>
                <c:pt idx="146">
                  <c:v> </c:v>
                </c:pt>
                <c:pt idx="147">
                  <c:v> </c:v>
                </c:pt>
                <c:pt idx="148">
                  <c:v> </c:v>
                </c:pt>
                <c:pt idx="149">
                  <c:v> </c:v>
                </c:pt>
                <c:pt idx="150">
                  <c:v> </c:v>
                </c:pt>
                <c:pt idx="151">
                  <c:v> </c:v>
                </c:pt>
                <c:pt idx="152">
                  <c:v> </c:v>
                </c:pt>
                <c:pt idx="153">
                  <c:v> </c:v>
                </c:pt>
                <c:pt idx="154">
                  <c:v> </c:v>
                </c:pt>
                <c:pt idx="155">
                  <c:v> </c:v>
                </c:pt>
                <c:pt idx="156">
                  <c:v>2013</c:v>
                </c:pt>
                <c:pt idx="157">
                  <c:v> </c:v>
                </c:pt>
                <c:pt idx="158">
                  <c:v> </c:v>
                </c:pt>
                <c:pt idx="159">
                  <c:v> </c:v>
                </c:pt>
                <c:pt idx="160">
                  <c:v> </c:v>
                </c:pt>
                <c:pt idx="161">
                  <c:v> </c:v>
                </c:pt>
                <c:pt idx="162">
                  <c:v> </c:v>
                </c:pt>
                <c:pt idx="163">
                  <c:v> </c:v>
                </c:pt>
                <c:pt idx="164">
                  <c:v> </c:v>
                </c:pt>
                <c:pt idx="165">
                  <c:v> </c:v>
                </c:pt>
                <c:pt idx="166">
                  <c:v> </c:v>
                </c:pt>
                <c:pt idx="167">
                  <c:v> </c:v>
                </c:pt>
                <c:pt idx="168">
                  <c:v>2014</c:v>
                </c:pt>
                <c:pt idx="169">
                  <c:v> </c:v>
                </c:pt>
                <c:pt idx="170">
                  <c:v> </c:v>
                </c:pt>
                <c:pt idx="171">
                  <c:v> </c:v>
                </c:pt>
                <c:pt idx="172">
                  <c:v> </c:v>
                </c:pt>
                <c:pt idx="173">
                  <c:v> </c:v>
                </c:pt>
                <c:pt idx="174">
                  <c:v> </c:v>
                </c:pt>
                <c:pt idx="175">
                  <c:v> </c:v>
                </c:pt>
                <c:pt idx="176">
                  <c:v> </c:v>
                </c:pt>
                <c:pt idx="177">
                  <c:v> </c:v>
                </c:pt>
                <c:pt idx="178">
                  <c:v> </c:v>
                </c:pt>
                <c:pt idx="179">
                  <c:v> </c:v>
                </c:pt>
                <c:pt idx="180">
                  <c:v>2015</c:v>
                </c:pt>
                <c:pt idx="181">
                  <c:v> </c:v>
                </c:pt>
                <c:pt idx="182">
                  <c:v> </c:v>
                </c:pt>
                <c:pt idx="183">
                  <c:v> </c:v>
                </c:pt>
                <c:pt idx="184">
                  <c:v> </c:v>
                </c:pt>
                <c:pt idx="185">
                  <c:v> </c:v>
                </c:pt>
                <c:pt idx="186">
                  <c:v> </c:v>
                </c:pt>
                <c:pt idx="187">
                  <c:v> </c:v>
                </c:pt>
                <c:pt idx="188">
                  <c:v> </c:v>
                </c:pt>
                <c:pt idx="189">
                  <c:v> </c:v>
                </c:pt>
                <c:pt idx="190">
                  <c:v> </c:v>
                </c:pt>
                <c:pt idx="191">
                  <c:v> </c:v>
                </c:pt>
                <c:pt idx="192">
                  <c:v>2016</c:v>
                </c:pt>
                <c:pt idx="204">
                  <c:v>2017</c:v>
                </c:pt>
                <c:pt idx="216">
                  <c:v>2018</c:v>
                </c:pt>
                <c:pt idx="228">
                  <c:v>2019</c:v>
                </c:pt>
                <c:pt idx="240">
                  <c:v>2020</c:v>
                </c:pt>
                <c:pt idx="252">
                  <c:v>2021</c:v>
                </c:pt>
                <c:pt idx="264">
                  <c:v>2022</c:v>
                </c:pt>
              </c:strCache>
            </c:strRef>
          </c:cat>
          <c:val>
            <c:numRef>
              <c:f>'Monthly Profitability'!$E$7:$E$281</c:f>
              <c:numCache>
                <c:formatCode>_("$"* #,##0.00_);_("$"* \(#,##0.00\);_("$"* "-"??_);_(@_)</c:formatCode>
                <c:ptCount val="275"/>
                <c:pt idx="0">
                  <c:v>0.57471264367816088</c:v>
                </c:pt>
                <c:pt idx="1">
                  <c:v>0.57471264367816088</c:v>
                </c:pt>
                <c:pt idx="2">
                  <c:v>0.57471264367816088</c:v>
                </c:pt>
                <c:pt idx="3">
                  <c:v>0.57471264367816088</c:v>
                </c:pt>
                <c:pt idx="4">
                  <c:v>0.57471264367816088</c:v>
                </c:pt>
                <c:pt idx="5">
                  <c:v>0.57471264367816088</c:v>
                </c:pt>
                <c:pt idx="6">
                  <c:v>0.57471264367816088</c:v>
                </c:pt>
                <c:pt idx="7">
                  <c:v>0.57471264367816088</c:v>
                </c:pt>
                <c:pt idx="8">
                  <c:v>0.57471264367816088</c:v>
                </c:pt>
                <c:pt idx="9">
                  <c:v>0.57471264367816088</c:v>
                </c:pt>
                <c:pt idx="10">
                  <c:v>0.57471264367816088</c:v>
                </c:pt>
                <c:pt idx="11">
                  <c:v>0.56818181818181823</c:v>
                </c:pt>
                <c:pt idx="12">
                  <c:v>0.56818181818181823</c:v>
                </c:pt>
                <c:pt idx="13">
                  <c:v>0.56818181818181823</c:v>
                </c:pt>
                <c:pt idx="14">
                  <c:v>0.56818181818181823</c:v>
                </c:pt>
                <c:pt idx="15">
                  <c:v>0.56818181818181823</c:v>
                </c:pt>
                <c:pt idx="16">
                  <c:v>0.56818181818181823</c:v>
                </c:pt>
                <c:pt idx="17">
                  <c:v>0.56818181818181823</c:v>
                </c:pt>
                <c:pt idx="18">
                  <c:v>0.56818181818181823</c:v>
                </c:pt>
                <c:pt idx="19">
                  <c:v>0.56818181818181823</c:v>
                </c:pt>
                <c:pt idx="20">
                  <c:v>0.56818181818181823</c:v>
                </c:pt>
                <c:pt idx="21">
                  <c:v>0.56818181818181823</c:v>
                </c:pt>
                <c:pt idx="22">
                  <c:v>0.56818181818181823</c:v>
                </c:pt>
                <c:pt idx="23">
                  <c:v>0.52083333333333337</c:v>
                </c:pt>
                <c:pt idx="24">
                  <c:v>0.52083333333333337</c:v>
                </c:pt>
                <c:pt idx="25">
                  <c:v>0.52083333333333337</c:v>
                </c:pt>
                <c:pt idx="26">
                  <c:v>0.52083333333333337</c:v>
                </c:pt>
                <c:pt idx="27">
                  <c:v>0.52083333333333337</c:v>
                </c:pt>
                <c:pt idx="28">
                  <c:v>0.52083333333333337</c:v>
                </c:pt>
                <c:pt idx="29">
                  <c:v>0.52083333333333337</c:v>
                </c:pt>
                <c:pt idx="30">
                  <c:v>0.52083333333333337</c:v>
                </c:pt>
                <c:pt idx="31">
                  <c:v>0.52083333333333337</c:v>
                </c:pt>
                <c:pt idx="32">
                  <c:v>0.52083333333333337</c:v>
                </c:pt>
                <c:pt idx="33">
                  <c:v>0.52083333333333337</c:v>
                </c:pt>
                <c:pt idx="34">
                  <c:v>0.52083333333333337</c:v>
                </c:pt>
                <c:pt idx="35">
                  <c:v>0.76923076923076927</c:v>
                </c:pt>
                <c:pt idx="36">
                  <c:v>0.76923076923076927</c:v>
                </c:pt>
                <c:pt idx="37">
                  <c:v>0.76923076923076927</c:v>
                </c:pt>
                <c:pt idx="38">
                  <c:v>0.76923076923076927</c:v>
                </c:pt>
                <c:pt idx="39">
                  <c:v>0.76923076923076927</c:v>
                </c:pt>
                <c:pt idx="40">
                  <c:v>0.76923076923076927</c:v>
                </c:pt>
                <c:pt idx="41">
                  <c:v>0.76923076923076927</c:v>
                </c:pt>
                <c:pt idx="42">
                  <c:v>0.76923076923076927</c:v>
                </c:pt>
                <c:pt idx="43">
                  <c:v>0.76923076923076927</c:v>
                </c:pt>
                <c:pt idx="44">
                  <c:v>0.76923076923076927</c:v>
                </c:pt>
                <c:pt idx="45">
                  <c:v>0.76923076923076927</c:v>
                </c:pt>
                <c:pt idx="46">
                  <c:v>0.76923076923076927</c:v>
                </c:pt>
                <c:pt idx="47">
                  <c:v>0.51020408163265307</c:v>
                </c:pt>
                <c:pt idx="48">
                  <c:v>0.51020408163265307</c:v>
                </c:pt>
                <c:pt idx="49">
                  <c:v>0.51020408163265307</c:v>
                </c:pt>
                <c:pt idx="50">
                  <c:v>0.51020408163265307</c:v>
                </c:pt>
                <c:pt idx="51">
                  <c:v>0.51020408163265307</c:v>
                </c:pt>
                <c:pt idx="52">
                  <c:v>0.51020408163265307</c:v>
                </c:pt>
                <c:pt idx="53">
                  <c:v>0.51020408163265307</c:v>
                </c:pt>
                <c:pt idx="54">
                  <c:v>0.51020408163265307</c:v>
                </c:pt>
                <c:pt idx="55">
                  <c:v>0.51020408163265307</c:v>
                </c:pt>
                <c:pt idx="56">
                  <c:v>0.51020408163265307</c:v>
                </c:pt>
                <c:pt idx="57">
                  <c:v>0.51020408163265307</c:v>
                </c:pt>
                <c:pt idx="58">
                  <c:v>0.51020408163265307</c:v>
                </c:pt>
                <c:pt idx="59">
                  <c:v>1.1428571428571428</c:v>
                </c:pt>
                <c:pt idx="60">
                  <c:v>1.1428571428571428</c:v>
                </c:pt>
                <c:pt idx="61">
                  <c:v>1.1428571428571428</c:v>
                </c:pt>
                <c:pt idx="62">
                  <c:v>1.1428571428571428</c:v>
                </c:pt>
                <c:pt idx="63">
                  <c:v>1.1428571428571428</c:v>
                </c:pt>
                <c:pt idx="64">
                  <c:v>1.1428571428571428</c:v>
                </c:pt>
                <c:pt idx="65">
                  <c:v>1.1428571428571428</c:v>
                </c:pt>
                <c:pt idx="66">
                  <c:v>1.1428571428571428</c:v>
                </c:pt>
                <c:pt idx="67">
                  <c:v>1.1428571428571428</c:v>
                </c:pt>
                <c:pt idx="68">
                  <c:v>1.1428571428571428</c:v>
                </c:pt>
                <c:pt idx="69">
                  <c:v>1.1428571428571428</c:v>
                </c:pt>
                <c:pt idx="70">
                  <c:v>1.1428571428571428</c:v>
                </c:pt>
                <c:pt idx="71">
                  <c:v>0.49504950495049505</c:v>
                </c:pt>
                <c:pt idx="72">
                  <c:v>0.49504950495049505</c:v>
                </c:pt>
                <c:pt idx="73">
                  <c:v>0.49504950495049505</c:v>
                </c:pt>
                <c:pt idx="74">
                  <c:v>0.49504950495049505</c:v>
                </c:pt>
                <c:pt idx="75">
                  <c:v>0.49504950495049505</c:v>
                </c:pt>
                <c:pt idx="76">
                  <c:v>0.49504950495049505</c:v>
                </c:pt>
                <c:pt idx="77">
                  <c:v>0.49504950495049505</c:v>
                </c:pt>
                <c:pt idx="78">
                  <c:v>0.49504950495049505</c:v>
                </c:pt>
                <c:pt idx="79">
                  <c:v>0.49504950495049505</c:v>
                </c:pt>
                <c:pt idx="80">
                  <c:v>0.49504950495049505</c:v>
                </c:pt>
                <c:pt idx="81">
                  <c:v>0.49504950495049505</c:v>
                </c:pt>
                <c:pt idx="82">
                  <c:v>0.49504950495049505</c:v>
                </c:pt>
                <c:pt idx="83">
                  <c:v>0.48076923076923078</c:v>
                </c:pt>
                <c:pt idx="84">
                  <c:v>0.48076923076923078</c:v>
                </c:pt>
                <c:pt idx="85">
                  <c:v>0.48076923076923078</c:v>
                </c:pt>
                <c:pt idx="86">
                  <c:v>0.48076923076923078</c:v>
                </c:pt>
                <c:pt idx="87">
                  <c:v>0.48076923076923078</c:v>
                </c:pt>
                <c:pt idx="88">
                  <c:v>0.48076923076923078</c:v>
                </c:pt>
                <c:pt idx="89">
                  <c:v>0.48076923076923078</c:v>
                </c:pt>
                <c:pt idx="90">
                  <c:v>0.48076923076923078</c:v>
                </c:pt>
                <c:pt idx="91">
                  <c:v>0.48076923076923078</c:v>
                </c:pt>
                <c:pt idx="92">
                  <c:v>0.48076923076923078</c:v>
                </c:pt>
                <c:pt idx="93">
                  <c:v>0.48076923076923078</c:v>
                </c:pt>
                <c:pt idx="94">
                  <c:v>0.48076923076923078</c:v>
                </c:pt>
                <c:pt idx="95">
                  <c:v>0.5376344086021505</c:v>
                </c:pt>
                <c:pt idx="96">
                  <c:v>0.5376344086021505</c:v>
                </c:pt>
                <c:pt idx="97">
                  <c:v>0.5376344086021505</c:v>
                </c:pt>
                <c:pt idx="98">
                  <c:v>0.5376344086021505</c:v>
                </c:pt>
                <c:pt idx="99">
                  <c:v>0.5376344086021505</c:v>
                </c:pt>
                <c:pt idx="100">
                  <c:v>0.5376344086021505</c:v>
                </c:pt>
                <c:pt idx="101">
                  <c:v>0.5376344086021505</c:v>
                </c:pt>
                <c:pt idx="102">
                  <c:v>0.5376344086021505</c:v>
                </c:pt>
                <c:pt idx="103">
                  <c:v>0.5376344086021505</c:v>
                </c:pt>
                <c:pt idx="104">
                  <c:v>0.5376344086021505</c:v>
                </c:pt>
                <c:pt idx="105">
                  <c:v>0.5376344086021505</c:v>
                </c:pt>
                <c:pt idx="106">
                  <c:v>0.5376344086021505</c:v>
                </c:pt>
                <c:pt idx="107">
                  <c:v>0.49019607843137253</c:v>
                </c:pt>
                <c:pt idx="108">
                  <c:v>0.49019607843137253</c:v>
                </c:pt>
                <c:pt idx="109">
                  <c:v>0.49019607843137253</c:v>
                </c:pt>
                <c:pt idx="110">
                  <c:v>0.49019607843137253</c:v>
                </c:pt>
                <c:pt idx="111">
                  <c:v>0.49019607843137253</c:v>
                </c:pt>
                <c:pt idx="112">
                  <c:v>0.49019607843137253</c:v>
                </c:pt>
                <c:pt idx="113">
                  <c:v>0.49019607843137253</c:v>
                </c:pt>
                <c:pt idx="114">
                  <c:v>0.49019607843137253</c:v>
                </c:pt>
                <c:pt idx="115">
                  <c:v>0.49019607843137253</c:v>
                </c:pt>
                <c:pt idx="116">
                  <c:v>0.49019607843137253</c:v>
                </c:pt>
                <c:pt idx="117">
                  <c:v>0.49019607843137253</c:v>
                </c:pt>
                <c:pt idx="118">
                  <c:v>0.49019607843137253</c:v>
                </c:pt>
                <c:pt idx="119">
                  <c:v>0.49019607843137253</c:v>
                </c:pt>
                <c:pt idx="120">
                  <c:v>0.49019607843137253</c:v>
                </c:pt>
                <c:pt idx="121">
                  <c:v>0.49019607843137253</c:v>
                </c:pt>
                <c:pt idx="122">
                  <c:v>0.49019607843137253</c:v>
                </c:pt>
                <c:pt idx="123">
                  <c:v>0.49019607843137253</c:v>
                </c:pt>
                <c:pt idx="124">
                  <c:v>0.49019607843137253</c:v>
                </c:pt>
                <c:pt idx="125">
                  <c:v>0.49019607843137253</c:v>
                </c:pt>
                <c:pt idx="126">
                  <c:v>0.49019607843137253</c:v>
                </c:pt>
                <c:pt idx="127">
                  <c:v>0.49019607843137253</c:v>
                </c:pt>
                <c:pt idx="128">
                  <c:v>0.49019607843137253</c:v>
                </c:pt>
                <c:pt idx="129">
                  <c:v>0.49019607843137253</c:v>
                </c:pt>
                <c:pt idx="130">
                  <c:v>0.49019607843137253</c:v>
                </c:pt>
                <c:pt idx="131">
                  <c:v>0.4854368932038835</c:v>
                </c:pt>
                <c:pt idx="132">
                  <c:v>0.4854368932038835</c:v>
                </c:pt>
                <c:pt idx="133">
                  <c:v>0.4854368932038835</c:v>
                </c:pt>
                <c:pt idx="134">
                  <c:v>0.4854368932038835</c:v>
                </c:pt>
                <c:pt idx="135">
                  <c:v>0.4854368932038835</c:v>
                </c:pt>
                <c:pt idx="136">
                  <c:v>0.4854368932038835</c:v>
                </c:pt>
                <c:pt idx="137">
                  <c:v>0.4854368932038835</c:v>
                </c:pt>
                <c:pt idx="138">
                  <c:v>0.4854368932038835</c:v>
                </c:pt>
                <c:pt idx="139">
                  <c:v>0.4854368932038835</c:v>
                </c:pt>
                <c:pt idx="140">
                  <c:v>0.4854368932038835</c:v>
                </c:pt>
                <c:pt idx="141">
                  <c:v>0.4854368932038835</c:v>
                </c:pt>
                <c:pt idx="142">
                  <c:v>0.4854368932038835</c:v>
                </c:pt>
                <c:pt idx="143">
                  <c:v>0.55555555555555558</c:v>
                </c:pt>
                <c:pt idx="144">
                  <c:v>0.55555555555555558</c:v>
                </c:pt>
                <c:pt idx="145">
                  <c:v>0.55555555555555558</c:v>
                </c:pt>
                <c:pt idx="146">
                  <c:v>0.55555555555555558</c:v>
                </c:pt>
                <c:pt idx="147">
                  <c:v>0.55555555555555558</c:v>
                </c:pt>
                <c:pt idx="148">
                  <c:v>0.55555555555555558</c:v>
                </c:pt>
                <c:pt idx="149">
                  <c:v>0.55555555555555558</c:v>
                </c:pt>
                <c:pt idx="150">
                  <c:v>0.55555555555555558</c:v>
                </c:pt>
                <c:pt idx="151">
                  <c:v>0.55555555555555558</c:v>
                </c:pt>
                <c:pt idx="152">
                  <c:v>0.55555555555555558</c:v>
                </c:pt>
                <c:pt idx="153">
                  <c:v>0.55555555555555558</c:v>
                </c:pt>
                <c:pt idx="154">
                  <c:v>0.55555555555555558</c:v>
                </c:pt>
                <c:pt idx="155">
                  <c:v>0.21978021978021978</c:v>
                </c:pt>
                <c:pt idx="156">
                  <c:v>0.21978021978021978</c:v>
                </c:pt>
                <c:pt idx="157">
                  <c:v>0.21978021978021978</c:v>
                </c:pt>
                <c:pt idx="158">
                  <c:v>0.21978021978021978</c:v>
                </c:pt>
                <c:pt idx="159">
                  <c:v>0.21978021978021978</c:v>
                </c:pt>
                <c:pt idx="160">
                  <c:v>0.21978021978021978</c:v>
                </c:pt>
                <c:pt idx="161">
                  <c:v>0.21978021978021978</c:v>
                </c:pt>
                <c:pt idx="162">
                  <c:v>0.21978021978021978</c:v>
                </c:pt>
                <c:pt idx="163">
                  <c:v>0.21978021978021978</c:v>
                </c:pt>
                <c:pt idx="164">
                  <c:v>0.21978021978021978</c:v>
                </c:pt>
                <c:pt idx="165">
                  <c:v>0.21978021978021978</c:v>
                </c:pt>
                <c:pt idx="166">
                  <c:v>0.21978021978021978</c:v>
                </c:pt>
                <c:pt idx="167">
                  <c:v>0.19607843137254902</c:v>
                </c:pt>
                <c:pt idx="168">
                  <c:v>0.19607843137254902</c:v>
                </c:pt>
                <c:pt idx="169">
                  <c:v>0.19607843137254902</c:v>
                </c:pt>
                <c:pt idx="170">
                  <c:v>0.19607843137254902</c:v>
                </c:pt>
                <c:pt idx="171">
                  <c:v>0.19607843137254902</c:v>
                </c:pt>
                <c:pt idx="172">
                  <c:v>0.19607843137254902</c:v>
                </c:pt>
                <c:pt idx="173">
                  <c:v>0.19607843137254902</c:v>
                </c:pt>
                <c:pt idx="174">
                  <c:v>0.19607843137254902</c:v>
                </c:pt>
                <c:pt idx="175">
                  <c:v>0.19607843137254902</c:v>
                </c:pt>
                <c:pt idx="176">
                  <c:v>0.19607843137254902</c:v>
                </c:pt>
                <c:pt idx="177">
                  <c:v>0.19607843137254902</c:v>
                </c:pt>
                <c:pt idx="178">
                  <c:v>0.19607843137254902</c:v>
                </c:pt>
                <c:pt idx="179">
                  <c:v>0.26548672566371684</c:v>
                </c:pt>
                <c:pt idx="180">
                  <c:v>0.26548672566371684</c:v>
                </c:pt>
                <c:pt idx="181">
                  <c:v>0.26548672566371684</c:v>
                </c:pt>
                <c:pt idx="182">
                  <c:v>0.26548672566371684</c:v>
                </c:pt>
                <c:pt idx="183">
                  <c:v>0.26548672566371684</c:v>
                </c:pt>
                <c:pt idx="184">
                  <c:v>0.26548672566371684</c:v>
                </c:pt>
                <c:pt idx="185">
                  <c:v>0.26548672566371684</c:v>
                </c:pt>
                <c:pt idx="186">
                  <c:v>0.26548672566371684</c:v>
                </c:pt>
                <c:pt idx="187">
                  <c:v>0.26548672566371684</c:v>
                </c:pt>
                <c:pt idx="188">
                  <c:v>0.26548672566371684</c:v>
                </c:pt>
                <c:pt idx="189">
                  <c:v>0.26548672566371684</c:v>
                </c:pt>
                <c:pt idx="190">
                  <c:v>0.26548672566371684</c:v>
                </c:pt>
                <c:pt idx="191">
                  <c:v>1.6666666666666666E-2</c:v>
                </c:pt>
                <c:pt idx="192">
                  <c:v>1.6666666666666666E-2</c:v>
                </c:pt>
                <c:pt idx="193">
                  <c:v>1.6666666666666666E-2</c:v>
                </c:pt>
                <c:pt idx="194">
                  <c:v>1.6666666666666666E-2</c:v>
                </c:pt>
                <c:pt idx="195">
                  <c:v>1.6666666666666666E-2</c:v>
                </c:pt>
                <c:pt idx="196">
                  <c:v>1.6666666666666666E-2</c:v>
                </c:pt>
                <c:pt idx="197">
                  <c:v>1.6666666666666666E-2</c:v>
                </c:pt>
                <c:pt idx="198">
                  <c:v>1.6666666666666666E-2</c:v>
                </c:pt>
                <c:pt idx="199">
                  <c:v>1.6666666666666666E-2</c:v>
                </c:pt>
                <c:pt idx="200">
                  <c:v>1.6666666666666666E-2</c:v>
                </c:pt>
                <c:pt idx="201">
                  <c:v>1.6666666666666666E-2</c:v>
                </c:pt>
                <c:pt idx="202">
                  <c:v>1.6666666666666666E-2</c:v>
                </c:pt>
                <c:pt idx="203">
                  <c:v>3.5087719298245612E-2</c:v>
                </c:pt>
                <c:pt idx="204">
                  <c:v>3.5087719298245612E-2</c:v>
                </c:pt>
                <c:pt idx="205">
                  <c:v>3.5087719298245612E-2</c:v>
                </c:pt>
                <c:pt idx="206">
                  <c:v>3.5087719298245612E-2</c:v>
                </c:pt>
                <c:pt idx="207">
                  <c:v>3.5087719298245612E-2</c:v>
                </c:pt>
                <c:pt idx="208">
                  <c:v>3.5087719298245612E-2</c:v>
                </c:pt>
                <c:pt idx="209">
                  <c:v>3.5087719298245612E-2</c:v>
                </c:pt>
                <c:pt idx="210">
                  <c:v>3.5087719298245612E-2</c:v>
                </c:pt>
                <c:pt idx="211">
                  <c:v>3.5087719298245612E-2</c:v>
                </c:pt>
                <c:pt idx="212">
                  <c:v>3.5087719298245612E-2</c:v>
                </c:pt>
                <c:pt idx="213">
                  <c:v>3.5087719298245612E-2</c:v>
                </c:pt>
                <c:pt idx="214">
                  <c:v>3.5087719298245612E-2</c:v>
                </c:pt>
                <c:pt idx="215">
                  <c:v>1.6857142857142855</c:v>
                </c:pt>
                <c:pt idx="216">
                  <c:v>1.6857142857142855</c:v>
                </c:pt>
                <c:pt idx="217">
                  <c:v>1.6857142857142855</c:v>
                </c:pt>
                <c:pt idx="218">
                  <c:v>1.6857142857142855</c:v>
                </c:pt>
                <c:pt idx="219">
                  <c:v>1.6857142857142855</c:v>
                </c:pt>
                <c:pt idx="220">
                  <c:v>1.6857142857142855</c:v>
                </c:pt>
                <c:pt idx="221">
                  <c:v>1.6857142857142855</c:v>
                </c:pt>
                <c:pt idx="222">
                  <c:v>1.6857142857142855</c:v>
                </c:pt>
                <c:pt idx="223">
                  <c:v>1.6857142857142855</c:v>
                </c:pt>
                <c:pt idx="224">
                  <c:v>1.6857142857142855</c:v>
                </c:pt>
                <c:pt idx="225">
                  <c:v>1.6857142857142855</c:v>
                </c:pt>
                <c:pt idx="226">
                  <c:v>1.6857142857142855</c:v>
                </c:pt>
                <c:pt idx="227">
                  <c:v>1.0854545454545454</c:v>
                </c:pt>
                <c:pt idx="228">
                  <c:v>1.0854545454545454</c:v>
                </c:pt>
                <c:pt idx="229">
                  <c:v>1.0854545454545454</c:v>
                </c:pt>
                <c:pt idx="230">
                  <c:v>1.0854545454545454</c:v>
                </c:pt>
                <c:pt idx="231">
                  <c:v>1.0854545454545454</c:v>
                </c:pt>
                <c:pt idx="232">
                  <c:v>1.0854545454545454</c:v>
                </c:pt>
                <c:pt idx="233">
                  <c:v>1.0854545454545454</c:v>
                </c:pt>
                <c:pt idx="234">
                  <c:v>1.0854545454545454</c:v>
                </c:pt>
                <c:pt idx="235">
                  <c:v>1.0854545454545454</c:v>
                </c:pt>
                <c:pt idx="236">
                  <c:v>1.0854545454545454</c:v>
                </c:pt>
                <c:pt idx="237">
                  <c:v>1.0854545454545454</c:v>
                </c:pt>
                <c:pt idx="238">
                  <c:v>1.0854545454545454</c:v>
                </c:pt>
                <c:pt idx="239">
                  <c:v>0.55256481481481479</c:v>
                </c:pt>
                <c:pt idx="240">
                  <c:v>0.55256481481481479</c:v>
                </c:pt>
                <c:pt idx="241">
                  <c:v>0.55256481481481479</c:v>
                </c:pt>
                <c:pt idx="242">
                  <c:v>0.55256481481481479</c:v>
                </c:pt>
                <c:pt idx="243">
                  <c:v>0.55256481481481479</c:v>
                </c:pt>
                <c:pt idx="244">
                  <c:v>0.55256481481481479</c:v>
                </c:pt>
                <c:pt idx="245">
                  <c:v>0.55256481481481479</c:v>
                </c:pt>
                <c:pt idx="246">
                  <c:v>0.55256481481481479</c:v>
                </c:pt>
                <c:pt idx="247">
                  <c:v>0.55256481481481479</c:v>
                </c:pt>
                <c:pt idx="248">
                  <c:v>0.55256481481481479</c:v>
                </c:pt>
                <c:pt idx="249">
                  <c:v>0.55256481481481479</c:v>
                </c:pt>
                <c:pt idx="250">
                  <c:v>0.55256481481481479</c:v>
                </c:pt>
                <c:pt idx="251">
                  <c:v>1.9047619047619048E-3</c:v>
                </c:pt>
                <c:pt idx="252">
                  <c:v>1.9047619047619048E-3</c:v>
                </c:pt>
                <c:pt idx="253">
                  <c:v>1.9047619047619048E-3</c:v>
                </c:pt>
                <c:pt idx="254">
                  <c:v>1.9047619047619048E-3</c:v>
                </c:pt>
                <c:pt idx="255">
                  <c:v>1.9047619047619048E-3</c:v>
                </c:pt>
                <c:pt idx="256">
                  <c:v>1.9047619047619048E-3</c:v>
                </c:pt>
                <c:pt idx="257">
                  <c:v>1.9047619047619048E-3</c:v>
                </c:pt>
                <c:pt idx="258">
                  <c:v>1.9047619047619048E-3</c:v>
                </c:pt>
                <c:pt idx="259">
                  <c:v>1.9047619047619048E-3</c:v>
                </c:pt>
                <c:pt idx="260">
                  <c:v>1.9047619047619048E-3</c:v>
                </c:pt>
                <c:pt idx="261">
                  <c:v>1.9047619047619048E-3</c:v>
                </c:pt>
                <c:pt idx="262">
                  <c:v>1.9047619047619048E-3</c:v>
                </c:pt>
                <c:pt idx="263">
                  <c:v>0</c:v>
                </c:pt>
                <c:pt idx="264">
                  <c:v>0</c:v>
                </c:pt>
                <c:pt idx="265">
                  <c:v>0</c:v>
                </c:pt>
                <c:pt idx="266">
                  <c:v>0</c:v>
                </c:pt>
                <c:pt idx="267">
                  <c:v>0</c:v>
                </c:pt>
                <c:pt idx="268">
                  <c:v>0</c:v>
                </c:pt>
                <c:pt idx="269">
                  <c:v>0</c:v>
                </c:pt>
                <c:pt idx="270">
                  <c:v>0</c:v>
                </c:pt>
                <c:pt idx="271">
                  <c:v>0</c:v>
                </c:pt>
                <c:pt idx="272">
                  <c:v>0</c:v>
                </c:pt>
                <c:pt idx="273">
                  <c:v>0</c:v>
                </c:pt>
                <c:pt idx="274">
                  <c:v>0</c:v>
                </c:pt>
              </c:numCache>
            </c:numRef>
          </c:val>
          <c:extLst>
            <c:ext xmlns:c16="http://schemas.microsoft.com/office/drawing/2014/chart" uri="{C3380CC4-5D6E-409C-BE32-E72D297353CC}">
              <c16:uniqueId val="{00000001-00E7-459C-9C2B-E716B40CE5C2}"/>
            </c:ext>
          </c:extLst>
        </c:ser>
        <c:dLbls>
          <c:showLegendKey val="0"/>
          <c:showVal val="0"/>
          <c:showCatName val="0"/>
          <c:showSerName val="0"/>
          <c:showPercent val="0"/>
          <c:showBubbleSize val="0"/>
        </c:dLbls>
        <c:gapWidth val="0"/>
        <c:overlap val="100"/>
        <c:axId val="415314296"/>
        <c:axId val="415311160"/>
      </c:barChart>
      <c:catAx>
        <c:axId val="415314296"/>
        <c:scaling>
          <c:orientation val="minMax"/>
        </c:scaling>
        <c:delete val="0"/>
        <c:axPos val="b"/>
        <c:title>
          <c:tx>
            <c:rich>
              <a:bodyPr/>
              <a:lstStyle/>
              <a:p>
                <a:pPr>
                  <a:defRPr sz="1400"/>
                </a:pPr>
                <a:r>
                  <a:rPr lang="en-US" sz="1400"/>
                  <a:t>Crop Marketing Year </a:t>
                </a:r>
              </a:p>
              <a:p>
                <a:pPr>
                  <a:defRPr sz="1400"/>
                </a:pPr>
                <a:endParaRPr lang="en-US" sz="1400"/>
              </a:p>
            </c:rich>
          </c:tx>
          <c:layout>
            <c:manualLayout>
              <c:xMode val="edge"/>
              <c:yMode val="edge"/>
              <c:x val="0.37509316717278701"/>
              <c:y val="0.85485645816012201"/>
            </c:manualLayout>
          </c:layout>
          <c:overlay val="0"/>
        </c:title>
        <c:numFmt formatCode="General" sourceLinked="1"/>
        <c:majorTickMark val="out"/>
        <c:minorTickMark val="none"/>
        <c:tickLblPos val="nextTo"/>
        <c:txPr>
          <a:bodyPr rot="2700000" vert="horz"/>
          <a:lstStyle/>
          <a:p>
            <a:pPr>
              <a:defRPr sz="1200"/>
            </a:pPr>
            <a:endParaRPr lang="en-US"/>
          </a:p>
        </c:txPr>
        <c:crossAx val="415311160"/>
        <c:crosses val="autoZero"/>
        <c:auto val="1"/>
        <c:lblAlgn val="ctr"/>
        <c:lblOffset val="100"/>
        <c:tickLblSkip val="2"/>
        <c:tickMarkSkip val="2"/>
        <c:noMultiLvlLbl val="0"/>
      </c:catAx>
      <c:valAx>
        <c:axId val="415311160"/>
        <c:scaling>
          <c:orientation val="minMax"/>
          <c:min val="0"/>
        </c:scaling>
        <c:delete val="0"/>
        <c:axPos val="l"/>
        <c:majorGridlines/>
        <c:numFmt formatCode="\$#,##0.00_);\(\$#,##0.00\)" sourceLinked="0"/>
        <c:majorTickMark val="out"/>
        <c:minorTickMark val="none"/>
        <c:tickLblPos val="nextTo"/>
        <c:txPr>
          <a:bodyPr rot="0" vert="horz"/>
          <a:lstStyle/>
          <a:p>
            <a:pPr>
              <a:defRPr sz="1200"/>
            </a:pPr>
            <a:endParaRPr lang="en-US"/>
          </a:p>
        </c:txPr>
        <c:crossAx val="415314296"/>
        <c:crosses val="autoZero"/>
        <c:crossBetween val="between"/>
      </c:valAx>
    </c:plotArea>
    <c:legend>
      <c:legendPos val="b"/>
      <c:layout>
        <c:manualLayout>
          <c:xMode val="edge"/>
          <c:yMode val="edge"/>
          <c:x val="4.99998952062446E-2"/>
          <c:y val="0.94447467409600805"/>
          <c:w val="0.93549012854467795"/>
          <c:h val="4.3412270080450101E-2"/>
        </c:manualLayout>
      </c:layout>
      <c:overlay val="0"/>
      <c:txPr>
        <a:bodyPr/>
        <a:lstStyle/>
        <a:p>
          <a:pPr>
            <a:defRPr sz="1200"/>
          </a:pPr>
          <a:endParaRPr lang="en-US"/>
        </a:p>
      </c:txPr>
    </c:legend>
    <c:plotVisOnly val="1"/>
    <c:dispBlanksAs val="gap"/>
    <c:showDLblsOverMax val="0"/>
  </c:chart>
  <c:printSettings>
    <c:headerFooter/>
    <c:pageMargins b="0.750000000000004" l="0.70000000000000095" r="0.70000000000000095" t="0.750000000000004"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2000" b="1">
                <a:solidFill>
                  <a:sysClr val="windowText" lastClr="000000"/>
                </a:solidFill>
              </a:rPr>
              <a:t>Soybean Production</a:t>
            </a:r>
            <a:r>
              <a:rPr lang="en-US" sz="2000" b="1" baseline="0">
                <a:solidFill>
                  <a:sysClr val="windowText" lastClr="000000"/>
                </a:solidFill>
              </a:rPr>
              <a:t> Input Price Index</a:t>
            </a:r>
          </a:p>
          <a:p>
            <a:pPr>
              <a:defRPr>
                <a:solidFill>
                  <a:sysClr val="windowText" lastClr="000000"/>
                </a:solidFill>
              </a:defRPr>
            </a:pPr>
            <a:r>
              <a:rPr lang="en-US" sz="1600" b="0" baseline="0">
                <a:solidFill>
                  <a:sysClr val="windowText" lastClr="000000"/>
                </a:solidFill>
              </a:rPr>
              <a:t>(2000 = 100)</a:t>
            </a:r>
            <a:endParaRPr lang="en-US" sz="1600" b="0">
              <a:solidFill>
                <a:sysClr val="windowText" lastClr="000000"/>
              </a:solidFill>
            </a:endParaRPr>
          </a:p>
        </c:rich>
      </c:tx>
      <c:layout>
        <c:manualLayout>
          <c:xMode val="edge"/>
          <c:yMode val="edge"/>
          <c:x val="0.33677577966509598"/>
          <c:y val="1.5355089466569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908166778877899"/>
          <c:y val="0.15745262611856101"/>
          <c:w val="0.88697483526695575"/>
          <c:h val="0.69715863926896504"/>
        </c:manualLayout>
      </c:layout>
      <c:lineChart>
        <c:grouping val="standard"/>
        <c:varyColors val="0"/>
        <c:ser>
          <c:idx val="0"/>
          <c:order val="0"/>
          <c:tx>
            <c:v>Seed</c:v>
          </c:tx>
          <c:spPr>
            <a:ln w="28575" cap="rnd">
              <a:solidFill>
                <a:schemeClr val="accent1"/>
              </a:solidFill>
              <a:round/>
            </a:ln>
            <a:effectLst/>
          </c:spPr>
          <c:marker>
            <c:symbol val="none"/>
          </c:marker>
          <c:cat>
            <c:numRef>
              <c:f>'Unit Cost of Inputs'!$H$4:$H$26</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Inputs'!$I$4:$I$26</c:f>
              <c:numCache>
                <c:formatCode>"$"#,##0_);\("$"#,##0\)</c:formatCode>
                <c:ptCount val="23"/>
                <c:pt idx="0">
                  <c:v>100</c:v>
                </c:pt>
                <c:pt idx="1">
                  <c:v>100</c:v>
                </c:pt>
                <c:pt idx="2">
                  <c:v>100</c:v>
                </c:pt>
                <c:pt idx="3">
                  <c:v>126.66666666666666</c:v>
                </c:pt>
                <c:pt idx="4">
                  <c:v>126.66666666666666</c:v>
                </c:pt>
                <c:pt idx="5">
                  <c:v>179.99999999999997</c:v>
                </c:pt>
                <c:pt idx="6">
                  <c:v>186.66666666666663</c:v>
                </c:pt>
                <c:pt idx="7">
                  <c:v>186.66666666666663</c:v>
                </c:pt>
                <c:pt idx="8">
                  <c:v>206.66666666666663</c:v>
                </c:pt>
                <c:pt idx="9">
                  <c:v>299.99999999999994</c:v>
                </c:pt>
                <c:pt idx="10">
                  <c:v>333.33333333333326</c:v>
                </c:pt>
                <c:pt idx="11">
                  <c:v>299.99999999999994</c:v>
                </c:pt>
                <c:pt idx="12">
                  <c:v>386.66666666666663</c:v>
                </c:pt>
                <c:pt idx="13">
                  <c:v>333.33333333333326</c:v>
                </c:pt>
                <c:pt idx="14">
                  <c:v>339.99999999999994</c:v>
                </c:pt>
                <c:pt idx="15">
                  <c:v>366.66666666666657</c:v>
                </c:pt>
                <c:pt idx="16">
                  <c:v>359.99999999999989</c:v>
                </c:pt>
                <c:pt idx="17">
                  <c:v>353.33333333333326</c:v>
                </c:pt>
                <c:pt idx="18">
                  <c:v>346.66666666666657</c:v>
                </c:pt>
                <c:pt idx="19">
                  <c:v>339.99999999999989</c:v>
                </c:pt>
                <c:pt idx="20">
                  <c:v>313.3333333333332</c:v>
                </c:pt>
                <c:pt idx="21">
                  <c:v>326.66666666666657</c:v>
                </c:pt>
                <c:pt idx="22">
                  <c:v>386.66666666666657</c:v>
                </c:pt>
              </c:numCache>
            </c:numRef>
          </c:val>
          <c:smooth val="0"/>
          <c:extLst>
            <c:ext xmlns:c16="http://schemas.microsoft.com/office/drawing/2014/chart" uri="{C3380CC4-5D6E-409C-BE32-E72D297353CC}">
              <c16:uniqueId val="{00000000-D9F5-4967-9AA4-979908E0BE06}"/>
            </c:ext>
          </c:extLst>
        </c:ser>
        <c:ser>
          <c:idx val="1"/>
          <c:order val="1"/>
          <c:tx>
            <c:v>Phosphorus</c:v>
          </c:tx>
          <c:spPr>
            <a:ln w="28575" cap="rnd">
              <a:solidFill>
                <a:schemeClr val="accent2"/>
              </a:solidFill>
              <a:round/>
            </a:ln>
            <a:effectLst/>
          </c:spPr>
          <c:marker>
            <c:symbol val="none"/>
          </c:marker>
          <c:cat>
            <c:numRef>
              <c:f>'Unit Cost of Inputs'!$H$4:$H$26</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Inputs'!$J$4:$J$26</c:f>
              <c:numCache>
                <c:formatCode>"$"#,##0_);\("$"#,##0\)</c:formatCode>
                <c:ptCount val="23"/>
                <c:pt idx="0">
                  <c:v>100</c:v>
                </c:pt>
                <c:pt idx="1">
                  <c:v>100</c:v>
                </c:pt>
                <c:pt idx="2" formatCode="&quot;$&quot;#,##0.00_);\(&quot;$&quot;#,##0.00\)">
                  <c:v>92.592592592592581</c:v>
                </c:pt>
                <c:pt idx="3">
                  <c:v>92.592592592592581</c:v>
                </c:pt>
                <c:pt idx="4">
                  <c:v>103.7037037037037</c:v>
                </c:pt>
                <c:pt idx="5">
                  <c:v>122.22222222222221</c:v>
                </c:pt>
                <c:pt idx="6">
                  <c:v>137.03703703703701</c:v>
                </c:pt>
                <c:pt idx="7">
                  <c:v>137.03703703703701</c:v>
                </c:pt>
                <c:pt idx="8">
                  <c:v>185.18518518518513</c:v>
                </c:pt>
                <c:pt idx="9">
                  <c:v>333.33333333333326</c:v>
                </c:pt>
                <c:pt idx="10">
                  <c:v>140.7407407407407</c:v>
                </c:pt>
                <c:pt idx="11">
                  <c:v>218.51851851851845</c:v>
                </c:pt>
                <c:pt idx="12">
                  <c:v>237.03703703703695</c:v>
                </c:pt>
                <c:pt idx="13">
                  <c:v>177.77777777777771</c:v>
                </c:pt>
                <c:pt idx="14">
                  <c:v>159.25925925925921</c:v>
                </c:pt>
                <c:pt idx="15">
                  <c:v>177.77777777777771</c:v>
                </c:pt>
                <c:pt idx="16">
                  <c:v>166.66666666666663</c:v>
                </c:pt>
                <c:pt idx="17">
                  <c:v>125.9259259259259</c:v>
                </c:pt>
                <c:pt idx="18">
                  <c:v>144.4444444444444</c:v>
                </c:pt>
                <c:pt idx="19">
                  <c:v>155.55555555555551</c:v>
                </c:pt>
                <c:pt idx="20">
                  <c:v>125.92592592592591</c:v>
                </c:pt>
                <c:pt idx="21">
                  <c:v>144.44444444444443</c:v>
                </c:pt>
                <c:pt idx="22">
                  <c:v>229.62962962962959</c:v>
                </c:pt>
              </c:numCache>
            </c:numRef>
          </c:val>
          <c:smooth val="0"/>
          <c:extLst>
            <c:ext xmlns:c16="http://schemas.microsoft.com/office/drawing/2014/chart" uri="{C3380CC4-5D6E-409C-BE32-E72D297353CC}">
              <c16:uniqueId val="{00000001-D9F5-4967-9AA4-979908E0BE06}"/>
            </c:ext>
          </c:extLst>
        </c:ser>
        <c:ser>
          <c:idx val="2"/>
          <c:order val="2"/>
          <c:tx>
            <c:v>Potash</c:v>
          </c:tx>
          <c:spPr>
            <a:ln w="28575" cap="rnd">
              <a:solidFill>
                <a:schemeClr val="accent3"/>
              </a:solidFill>
              <a:round/>
            </a:ln>
            <a:effectLst/>
          </c:spPr>
          <c:marker>
            <c:symbol val="none"/>
          </c:marker>
          <c:cat>
            <c:numRef>
              <c:f>'Unit Cost of Inputs'!$H$4:$H$26</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Inputs'!$K$4:$K$26</c:f>
              <c:numCache>
                <c:formatCode>"$"#,##0_);\("$"#,##0\)</c:formatCode>
                <c:ptCount val="23"/>
                <c:pt idx="0">
                  <c:v>100</c:v>
                </c:pt>
                <c:pt idx="1">
                  <c:v>100</c:v>
                </c:pt>
                <c:pt idx="2">
                  <c:v>92.857142857142847</c:v>
                </c:pt>
                <c:pt idx="3">
                  <c:v>85.714285714285694</c:v>
                </c:pt>
                <c:pt idx="4">
                  <c:v>107.14285714285711</c:v>
                </c:pt>
                <c:pt idx="5">
                  <c:v>128.57142857142853</c:v>
                </c:pt>
                <c:pt idx="6">
                  <c:v>164.28571428571425</c:v>
                </c:pt>
                <c:pt idx="7">
                  <c:v>164.28571428571425</c:v>
                </c:pt>
                <c:pt idx="8">
                  <c:v>192.85714285714283</c:v>
                </c:pt>
                <c:pt idx="9">
                  <c:v>514.28571428571422</c:v>
                </c:pt>
                <c:pt idx="10">
                  <c:v>307.14285714285711</c:v>
                </c:pt>
                <c:pt idx="11">
                  <c:v>335.71428571428567</c:v>
                </c:pt>
                <c:pt idx="12">
                  <c:v>392.85714285714289</c:v>
                </c:pt>
                <c:pt idx="13">
                  <c:v>357.14285714285717</c:v>
                </c:pt>
                <c:pt idx="14">
                  <c:v>292.85714285714283</c:v>
                </c:pt>
                <c:pt idx="15">
                  <c:v>292.85714285714283</c:v>
                </c:pt>
                <c:pt idx="16">
                  <c:v>249.99999999999997</c:v>
                </c:pt>
                <c:pt idx="17">
                  <c:v>178.57142857142856</c:v>
                </c:pt>
                <c:pt idx="18">
                  <c:v>192.85714285714286</c:v>
                </c:pt>
                <c:pt idx="19">
                  <c:v>221.42857142857144</c:v>
                </c:pt>
                <c:pt idx="20">
                  <c:v>221.42857142857144</c:v>
                </c:pt>
                <c:pt idx="21">
                  <c:v>214.28571428571428</c:v>
                </c:pt>
                <c:pt idx="22">
                  <c:v>400.00000000000006</c:v>
                </c:pt>
              </c:numCache>
            </c:numRef>
          </c:val>
          <c:smooth val="0"/>
          <c:extLst>
            <c:ext xmlns:c16="http://schemas.microsoft.com/office/drawing/2014/chart" uri="{C3380CC4-5D6E-409C-BE32-E72D297353CC}">
              <c16:uniqueId val="{00000002-D9F5-4967-9AA4-979908E0BE06}"/>
            </c:ext>
          </c:extLst>
        </c:ser>
        <c:ser>
          <c:idx val="3"/>
          <c:order val="3"/>
          <c:tx>
            <c:v>Diesel Fuel</c:v>
          </c:tx>
          <c:spPr>
            <a:ln w="28575" cap="rnd">
              <a:solidFill>
                <a:schemeClr val="accent4"/>
              </a:solidFill>
              <a:round/>
            </a:ln>
            <a:effectLst/>
          </c:spPr>
          <c:marker>
            <c:symbol val="none"/>
          </c:marker>
          <c:cat>
            <c:numRef>
              <c:f>'Unit Cost of Inputs'!$H$4:$H$26</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Inputs'!$L$4:$L$26</c:f>
              <c:numCache>
                <c:formatCode>"$"#,##0_);\("$"#,##0\)</c:formatCode>
                <c:ptCount val="23"/>
                <c:pt idx="0">
                  <c:v>100</c:v>
                </c:pt>
                <c:pt idx="1">
                  <c:v>125</c:v>
                </c:pt>
                <c:pt idx="2">
                  <c:v>102.27272727272727</c:v>
                </c:pt>
                <c:pt idx="3">
                  <c:v>119.31818181818181</c:v>
                </c:pt>
                <c:pt idx="4">
                  <c:v>125</c:v>
                </c:pt>
                <c:pt idx="5">
                  <c:v>187.49999999999997</c:v>
                </c:pt>
                <c:pt idx="6">
                  <c:v>250</c:v>
                </c:pt>
                <c:pt idx="7">
                  <c:v>232.95454545454541</c:v>
                </c:pt>
                <c:pt idx="8">
                  <c:v>312.49999999999994</c:v>
                </c:pt>
                <c:pt idx="9">
                  <c:v>284.09090909090901</c:v>
                </c:pt>
                <c:pt idx="10">
                  <c:v>255.6818181818181</c:v>
                </c:pt>
                <c:pt idx="11">
                  <c:v>318.18181818181807</c:v>
                </c:pt>
                <c:pt idx="12">
                  <c:v>369.3181818181817</c:v>
                </c:pt>
                <c:pt idx="13">
                  <c:v>369.3181818181817</c:v>
                </c:pt>
                <c:pt idx="14">
                  <c:v>357.95454545454533</c:v>
                </c:pt>
                <c:pt idx="15">
                  <c:v>306.81818181818176</c:v>
                </c:pt>
                <c:pt idx="16">
                  <c:v>227.27272727272722</c:v>
                </c:pt>
                <c:pt idx="17">
                  <c:v>282.95454545454544</c:v>
                </c:pt>
                <c:pt idx="18">
                  <c:v>301.13636363636357</c:v>
                </c:pt>
                <c:pt idx="19">
                  <c:v>281.81818181818176</c:v>
                </c:pt>
                <c:pt idx="20">
                  <c:v>287.49999999999989</c:v>
                </c:pt>
                <c:pt idx="21">
                  <c:v>229.54545454545448</c:v>
                </c:pt>
                <c:pt idx="22">
                  <c:v>454.54545454545439</c:v>
                </c:pt>
              </c:numCache>
            </c:numRef>
          </c:val>
          <c:smooth val="0"/>
          <c:extLst>
            <c:ext xmlns:c16="http://schemas.microsoft.com/office/drawing/2014/chart" uri="{C3380CC4-5D6E-409C-BE32-E72D297353CC}">
              <c16:uniqueId val="{00000003-D9F5-4967-9AA4-979908E0BE06}"/>
            </c:ext>
          </c:extLst>
        </c:ser>
        <c:ser>
          <c:idx val="4"/>
          <c:order val="4"/>
          <c:tx>
            <c:v>Cropland Rent</c:v>
          </c:tx>
          <c:spPr>
            <a:ln w="28575" cap="rnd">
              <a:solidFill>
                <a:schemeClr val="accent5"/>
              </a:solidFill>
              <a:round/>
            </a:ln>
            <a:effectLst/>
          </c:spPr>
          <c:marker>
            <c:symbol val="none"/>
          </c:marker>
          <c:cat>
            <c:numRef>
              <c:f>'Unit Cost of Inputs'!$H$4:$H$26</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Inputs'!$M$4:$M$26</c:f>
              <c:numCache>
                <c:formatCode>"$"#,##0_);\("$"#,##0\)</c:formatCode>
                <c:ptCount val="23"/>
                <c:pt idx="0">
                  <c:v>100</c:v>
                </c:pt>
                <c:pt idx="1">
                  <c:v>101.66666666666666</c:v>
                </c:pt>
                <c:pt idx="2">
                  <c:v>103.33333333333333</c:v>
                </c:pt>
                <c:pt idx="3">
                  <c:v>106.66666666666666</c:v>
                </c:pt>
                <c:pt idx="4">
                  <c:v>109.16666666666666</c:v>
                </c:pt>
                <c:pt idx="5">
                  <c:v>112.5</c:v>
                </c:pt>
                <c:pt idx="6">
                  <c:v>114.16666666666667</c:v>
                </c:pt>
                <c:pt idx="7">
                  <c:v>125</c:v>
                </c:pt>
                <c:pt idx="8">
                  <c:v>146.66666666666666</c:v>
                </c:pt>
                <c:pt idx="9">
                  <c:v>152.5</c:v>
                </c:pt>
                <c:pt idx="10">
                  <c:v>136.66666666666666</c:v>
                </c:pt>
                <c:pt idx="11">
                  <c:v>178.33333333333331</c:v>
                </c:pt>
                <c:pt idx="12">
                  <c:v>209.99999999999997</c:v>
                </c:pt>
                <c:pt idx="13">
                  <c:v>224.99999999999997</c:v>
                </c:pt>
                <c:pt idx="14">
                  <c:v>216.66666666666663</c:v>
                </c:pt>
                <c:pt idx="15">
                  <c:v>204.99999999999997</c:v>
                </c:pt>
                <c:pt idx="16">
                  <c:v>191.66666666666663</c:v>
                </c:pt>
                <c:pt idx="17">
                  <c:v>182.49999999999997</c:v>
                </c:pt>
                <c:pt idx="18">
                  <c:v>184.99999999999997</c:v>
                </c:pt>
                <c:pt idx="19">
                  <c:v>182.49999999999997</c:v>
                </c:pt>
                <c:pt idx="20">
                  <c:v>184.99999999999997</c:v>
                </c:pt>
                <c:pt idx="21">
                  <c:v>193.33333333333331</c:v>
                </c:pt>
                <c:pt idx="22">
                  <c:v>213.33333333333331</c:v>
                </c:pt>
              </c:numCache>
            </c:numRef>
          </c:val>
          <c:smooth val="0"/>
          <c:extLst>
            <c:ext xmlns:c16="http://schemas.microsoft.com/office/drawing/2014/chart" uri="{C3380CC4-5D6E-409C-BE32-E72D297353CC}">
              <c16:uniqueId val="{00000004-D9F5-4967-9AA4-979908E0BE06}"/>
            </c:ext>
          </c:extLst>
        </c:ser>
        <c:dLbls>
          <c:showLegendKey val="0"/>
          <c:showVal val="0"/>
          <c:showCatName val="0"/>
          <c:showSerName val="0"/>
          <c:showPercent val="0"/>
          <c:showBubbleSize val="0"/>
        </c:dLbls>
        <c:smooth val="0"/>
        <c:axId val="415317824"/>
        <c:axId val="415313120"/>
      </c:lineChart>
      <c:catAx>
        <c:axId val="41531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415313120"/>
        <c:crosses val="autoZero"/>
        <c:auto val="1"/>
        <c:lblAlgn val="ctr"/>
        <c:lblOffset val="100"/>
        <c:noMultiLvlLbl val="0"/>
      </c:catAx>
      <c:valAx>
        <c:axId val="41531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Price</a:t>
                </a:r>
                <a:r>
                  <a:rPr lang="en-US" sz="1600" baseline="0">
                    <a:solidFill>
                      <a:sysClr val="windowText" lastClr="000000"/>
                    </a:solidFill>
                  </a:rPr>
                  <a:t> Index</a:t>
                </a:r>
                <a:endParaRPr lang="en-US" sz="1600">
                  <a:solidFill>
                    <a:sysClr val="windowText" lastClr="000000"/>
                  </a:solidFill>
                </a:endParaRPr>
              </a:p>
            </c:rich>
          </c:tx>
          <c:layout>
            <c:manualLayout>
              <c:xMode val="edge"/>
              <c:yMode val="edge"/>
              <c:x val="1.4728385172258799E-2"/>
              <c:y val="0.41208484981155202"/>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41531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415315472"/>
        <c:axId val="415314688"/>
      </c:barChart>
      <c:catAx>
        <c:axId val="415315472"/>
        <c:scaling>
          <c:orientation val="minMax"/>
        </c:scaling>
        <c:delete val="0"/>
        <c:axPos val="b"/>
        <c:majorTickMark val="out"/>
        <c:minorTickMark val="none"/>
        <c:tickLblPos val="nextTo"/>
        <c:crossAx val="415314688"/>
        <c:crosses val="autoZero"/>
        <c:auto val="1"/>
        <c:lblAlgn val="ctr"/>
        <c:lblOffset val="100"/>
        <c:noMultiLvlLbl val="0"/>
      </c:catAx>
      <c:valAx>
        <c:axId val="415314688"/>
        <c:scaling>
          <c:orientation val="minMax"/>
        </c:scaling>
        <c:delete val="0"/>
        <c:axPos val="l"/>
        <c:majorGridlines/>
        <c:majorTickMark val="out"/>
        <c:minorTickMark val="none"/>
        <c:tickLblPos val="nextTo"/>
        <c:crossAx val="415315472"/>
        <c:crosses val="autoZero"/>
        <c:crossBetween val="between"/>
      </c:valAx>
    </c:plotArea>
    <c:legend>
      <c:legendPos val="r"/>
      <c:overlay val="0"/>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700" b="1" i="0" u="none" strike="noStrike" baseline="0">
                <a:solidFill>
                  <a:srgbClr val="000000"/>
                </a:solidFill>
                <a:latin typeface="Calibri"/>
              </a:rPr>
              <a:t>Tenant Farmer Production Costs</a:t>
            </a:r>
          </a:p>
          <a:p>
            <a:pPr>
              <a:defRPr sz="1000" b="0" i="0" u="none" strike="noStrike" baseline="0">
                <a:solidFill>
                  <a:srgbClr val="000000"/>
                </a:solidFill>
                <a:latin typeface="Calibri"/>
                <a:ea typeface="Calibri"/>
                <a:cs typeface="Calibri"/>
              </a:defRPr>
            </a:pPr>
            <a:r>
              <a:rPr lang="en-US" sz="1700" b="0" i="0" u="none" strike="noStrike" baseline="0">
                <a:solidFill>
                  <a:srgbClr val="000000"/>
                </a:solidFill>
                <a:latin typeface="Calibri"/>
              </a:rPr>
              <a:t>(cost per bushel)</a:t>
            </a:r>
            <a:endParaRPr lang="en-US" sz="1700"/>
          </a:p>
        </c:rich>
      </c:tx>
      <c:layout>
        <c:manualLayout>
          <c:xMode val="edge"/>
          <c:yMode val="edge"/>
          <c:x val="0.280039843132043"/>
          <c:y val="1.1269262286667201E-2"/>
        </c:manualLayout>
      </c:layout>
      <c:overlay val="0"/>
    </c:title>
    <c:autoTitleDeleted val="0"/>
    <c:plotArea>
      <c:layout>
        <c:manualLayout>
          <c:layoutTarget val="inner"/>
          <c:xMode val="edge"/>
          <c:yMode val="edge"/>
          <c:x val="0.22933268998568801"/>
          <c:y val="0.16067166338312"/>
          <c:w val="0.75532603273613896"/>
          <c:h val="0.50779698377174698"/>
        </c:manualLayout>
      </c:layout>
      <c:barChart>
        <c:barDir val="col"/>
        <c:grouping val="stacked"/>
        <c:varyColors val="0"/>
        <c:ser>
          <c:idx val="9"/>
          <c:order val="0"/>
          <c:tx>
            <c:v>Land</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Costs'!$M$33:$M$55</c:f>
              <c:numCache>
                <c:formatCode>"$"#,##0.00_);\("$"#,##0.00\)</c:formatCode>
                <c:ptCount val="23"/>
                <c:pt idx="0">
                  <c:v>2.7586206896551726</c:v>
                </c:pt>
                <c:pt idx="1">
                  <c:v>2.7727272727272729</c:v>
                </c:pt>
                <c:pt idx="2">
                  <c:v>2.5833333333333335</c:v>
                </c:pt>
                <c:pt idx="3">
                  <c:v>3.9384615384615387</c:v>
                </c:pt>
                <c:pt idx="4">
                  <c:v>2.6734693877551021</c:v>
                </c:pt>
                <c:pt idx="5">
                  <c:v>2.5714285714285716</c:v>
                </c:pt>
                <c:pt idx="6">
                  <c:v>2.6732673267326734</c:v>
                </c:pt>
                <c:pt idx="7">
                  <c:v>2.8461538461538463</c:v>
                </c:pt>
                <c:pt idx="8">
                  <c:v>3.78494623655914</c:v>
                </c:pt>
                <c:pt idx="9">
                  <c:v>3.5882352941176472</c:v>
                </c:pt>
                <c:pt idx="10">
                  <c:v>3.607843137254902</c:v>
                </c:pt>
                <c:pt idx="11">
                  <c:v>4.1553398058252426</c:v>
                </c:pt>
                <c:pt idx="12">
                  <c:v>5.6</c:v>
                </c:pt>
                <c:pt idx="13">
                  <c:v>5.9340659340659343</c:v>
                </c:pt>
                <c:pt idx="14">
                  <c:v>5.0980392156862742</c:v>
                </c:pt>
                <c:pt idx="15">
                  <c:v>4.3539823008849554</c:v>
                </c:pt>
                <c:pt idx="16">
                  <c:v>3.8333333333333335</c:v>
                </c:pt>
                <c:pt idx="17">
                  <c:v>3.8421052631578947</c:v>
                </c:pt>
                <c:pt idx="18">
                  <c:v>3.9107142857142856</c:v>
                </c:pt>
                <c:pt idx="19">
                  <c:v>3.9818181818181819</c:v>
                </c:pt>
                <c:pt idx="20">
                  <c:v>4.1111111111111107</c:v>
                </c:pt>
                <c:pt idx="21">
                  <c:v>3.6825396825396823</c:v>
                </c:pt>
                <c:pt idx="22">
                  <c:v>4.3760683760683765</c:v>
                </c:pt>
              </c:numCache>
            </c:numRef>
          </c:val>
          <c:extLst>
            <c:ext xmlns:c16="http://schemas.microsoft.com/office/drawing/2014/chart" uri="{C3380CC4-5D6E-409C-BE32-E72D297353CC}">
              <c16:uniqueId val="{00000000-86DF-405A-968F-0B91D334FA8C}"/>
            </c:ext>
          </c:extLst>
        </c:ser>
        <c:ser>
          <c:idx val="8"/>
          <c:order val="1"/>
          <c:tx>
            <c:v>Machinery Ownership</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Costs'!$K$33:$K$55</c:f>
              <c:numCache>
                <c:formatCode>"$"#,##0.00_);\("$"#,##0.00\)</c:formatCode>
                <c:ptCount val="23"/>
                <c:pt idx="0">
                  <c:v>0.83379310344827595</c:v>
                </c:pt>
                <c:pt idx="1">
                  <c:v>0.82431818181818184</c:v>
                </c:pt>
                <c:pt idx="2">
                  <c:v>0.7533333333333333</c:v>
                </c:pt>
                <c:pt idx="3">
                  <c:v>1.1270769230769231</c:v>
                </c:pt>
                <c:pt idx="4">
                  <c:v>0.74081632653061213</c:v>
                </c:pt>
                <c:pt idx="5">
                  <c:v>0.7748571428571428</c:v>
                </c:pt>
                <c:pt idx="6">
                  <c:v>0.88811881188118813</c:v>
                </c:pt>
                <c:pt idx="7">
                  <c:v>0.80307692307692302</c:v>
                </c:pt>
                <c:pt idx="8">
                  <c:v>1.0251612903225806</c:v>
                </c:pt>
                <c:pt idx="9">
                  <c:v>0.98470588235294121</c:v>
                </c:pt>
                <c:pt idx="10">
                  <c:v>1.1862745098039216</c:v>
                </c:pt>
                <c:pt idx="11">
                  <c:v>1.4050485436893203</c:v>
                </c:pt>
                <c:pt idx="12">
                  <c:v>1.6559999999999999</c:v>
                </c:pt>
                <c:pt idx="13">
                  <c:v>1.762989010989011</c:v>
                </c:pt>
                <c:pt idx="14">
                  <c:v>1.6094117647058823</c:v>
                </c:pt>
                <c:pt idx="15">
                  <c:v>1.4718584070796459</c:v>
                </c:pt>
                <c:pt idx="16">
                  <c:v>1.2827333333333333</c:v>
                </c:pt>
                <c:pt idx="17">
                  <c:v>1.3385964912280701</c:v>
                </c:pt>
                <c:pt idx="18">
                  <c:v>1.3553571428571429</c:v>
                </c:pt>
                <c:pt idx="19">
                  <c:v>1.3800000000000001</c:v>
                </c:pt>
                <c:pt idx="20">
                  <c:v>1.4</c:v>
                </c:pt>
                <c:pt idx="21">
                  <c:v>1.3028571428571429</c:v>
                </c:pt>
                <c:pt idx="22">
                  <c:v>1.5651282051282052</c:v>
                </c:pt>
              </c:numCache>
            </c:numRef>
          </c:val>
          <c:extLst>
            <c:ext xmlns:c16="http://schemas.microsoft.com/office/drawing/2014/chart" uri="{C3380CC4-5D6E-409C-BE32-E72D297353CC}">
              <c16:uniqueId val="{00000001-86DF-405A-968F-0B91D334FA8C}"/>
            </c:ext>
          </c:extLst>
        </c:ser>
        <c:ser>
          <c:idx val="6"/>
          <c:order val="2"/>
          <c:tx>
            <c:v>Labor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Costs'!$H$33:$H$55</c:f>
              <c:numCache>
                <c:formatCode>"$"#,##0.00_);\("$"#,##0.00\)</c:formatCode>
                <c:ptCount val="23"/>
                <c:pt idx="0">
                  <c:v>0.39080459770114945</c:v>
                </c:pt>
                <c:pt idx="1">
                  <c:v>0.40909090909090912</c:v>
                </c:pt>
                <c:pt idx="2">
                  <c:v>0.375</c:v>
                </c:pt>
                <c:pt idx="3">
                  <c:v>0.61538461538461542</c:v>
                </c:pt>
                <c:pt idx="4">
                  <c:v>0.44897959183673469</c:v>
                </c:pt>
                <c:pt idx="5">
                  <c:v>0.47619047619047616</c:v>
                </c:pt>
                <c:pt idx="6">
                  <c:v>0.51485148514851486</c:v>
                </c:pt>
                <c:pt idx="7">
                  <c:v>0.51923076923076927</c:v>
                </c:pt>
                <c:pt idx="8">
                  <c:v>0.58064516129032262</c:v>
                </c:pt>
                <c:pt idx="9">
                  <c:v>0.52941176470588236</c:v>
                </c:pt>
                <c:pt idx="10">
                  <c:v>0.52941176470588236</c:v>
                </c:pt>
                <c:pt idx="11">
                  <c:v>0.52427184466019416</c:v>
                </c:pt>
                <c:pt idx="12">
                  <c:v>0.6</c:v>
                </c:pt>
                <c:pt idx="13">
                  <c:v>0.61538461538461542</c:v>
                </c:pt>
                <c:pt idx="14">
                  <c:v>0.56862745098039214</c:v>
                </c:pt>
                <c:pt idx="15">
                  <c:v>0.51327433628318586</c:v>
                </c:pt>
                <c:pt idx="16">
                  <c:v>0.48333333333333334</c:v>
                </c:pt>
                <c:pt idx="17">
                  <c:v>0.50877192982456143</c:v>
                </c:pt>
                <c:pt idx="18">
                  <c:v>0.5714285714285714</c:v>
                </c:pt>
                <c:pt idx="19">
                  <c:v>0.58181818181818179</c:v>
                </c:pt>
                <c:pt idx="20">
                  <c:v>0.59259259259259256</c:v>
                </c:pt>
                <c:pt idx="21">
                  <c:v>0.53968253968253965</c:v>
                </c:pt>
                <c:pt idx="22">
                  <c:v>0.6495726495726496</c:v>
                </c:pt>
              </c:numCache>
            </c:numRef>
          </c:val>
          <c:extLst>
            <c:ext xmlns:c16="http://schemas.microsoft.com/office/drawing/2014/chart" uri="{C3380CC4-5D6E-409C-BE32-E72D297353CC}">
              <c16:uniqueId val="{00000002-86DF-405A-968F-0B91D334FA8C}"/>
            </c:ext>
          </c:extLst>
        </c:ser>
        <c:ser>
          <c:idx val="0"/>
          <c:order val="3"/>
          <c:tx>
            <c:v>Seed</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Costs'!$C$33:$C$55</c:f>
              <c:numCache>
                <c:formatCode>"$"#,##0.00_);\("$"#,##0.00\)</c:formatCode>
                <c:ptCount val="23"/>
                <c:pt idx="0">
                  <c:v>0.57471264367816088</c:v>
                </c:pt>
                <c:pt idx="1">
                  <c:v>0.56818181818181823</c:v>
                </c:pt>
                <c:pt idx="2">
                  <c:v>0.52083333333333337</c:v>
                </c:pt>
                <c:pt idx="3">
                  <c:v>0.9538461538461539</c:v>
                </c:pt>
                <c:pt idx="4">
                  <c:v>0.65306122448979587</c:v>
                </c:pt>
                <c:pt idx="5">
                  <c:v>0.60952380952380958</c:v>
                </c:pt>
                <c:pt idx="6">
                  <c:v>0.67326732673267331</c:v>
                </c:pt>
                <c:pt idx="7">
                  <c:v>0.61538461538461542</c:v>
                </c:pt>
                <c:pt idx="8">
                  <c:v>0.79569892473118276</c:v>
                </c:pt>
                <c:pt idx="9">
                  <c:v>1.0588235294117647</c:v>
                </c:pt>
                <c:pt idx="10">
                  <c:v>0.98039215686274506</c:v>
                </c:pt>
                <c:pt idx="11">
                  <c:v>0.87378640776699024</c:v>
                </c:pt>
                <c:pt idx="12">
                  <c:v>1.288888888888889</c:v>
                </c:pt>
                <c:pt idx="13">
                  <c:v>1.098901098901099</c:v>
                </c:pt>
                <c:pt idx="14">
                  <c:v>1</c:v>
                </c:pt>
                <c:pt idx="15">
                  <c:v>0.97345132743362828</c:v>
                </c:pt>
                <c:pt idx="16">
                  <c:v>0.9</c:v>
                </c:pt>
                <c:pt idx="17">
                  <c:v>0.92982456140350878</c:v>
                </c:pt>
                <c:pt idx="18">
                  <c:v>0.9285714285714286</c:v>
                </c:pt>
                <c:pt idx="19">
                  <c:v>0.92727272727272725</c:v>
                </c:pt>
                <c:pt idx="20">
                  <c:v>0.87037037037037035</c:v>
                </c:pt>
                <c:pt idx="21">
                  <c:v>0.77777777777777779</c:v>
                </c:pt>
                <c:pt idx="22">
                  <c:v>0.99145299145299148</c:v>
                </c:pt>
              </c:numCache>
            </c:numRef>
          </c:val>
          <c:extLst>
            <c:ext xmlns:c16="http://schemas.microsoft.com/office/drawing/2014/chart" uri="{C3380CC4-5D6E-409C-BE32-E72D297353CC}">
              <c16:uniqueId val="{00000003-86DF-405A-968F-0B91D334FA8C}"/>
            </c:ext>
          </c:extLst>
        </c:ser>
        <c:ser>
          <c:idx val="1"/>
          <c:order val="4"/>
          <c:tx>
            <c:v>Fertilizer &amp; Lime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Costs'!$D$33:$D$55</c:f>
              <c:numCache>
                <c:formatCode>"$"#,##0.00_);\("$"#,##0.00\)</c:formatCode>
                <c:ptCount val="23"/>
                <c:pt idx="0">
                  <c:v>0.57471264367816088</c:v>
                </c:pt>
                <c:pt idx="1">
                  <c:v>0.56818181818181823</c:v>
                </c:pt>
                <c:pt idx="2">
                  <c:v>0.5</c:v>
                </c:pt>
                <c:pt idx="3">
                  <c:v>0.70769230769230773</c:v>
                </c:pt>
                <c:pt idx="4">
                  <c:v>0.53061224489795922</c:v>
                </c:pt>
                <c:pt idx="5">
                  <c:v>0.5714285714285714</c:v>
                </c:pt>
                <c:pt idx="6">
                  <c:v>0.71287128712871284</c:v>
                </c:pt>
                <c:pt idx="7">
                  <c:v>0.75</c:v>
                </c:pt>
                <c:pt idx="8">
                  <c:v>1.010752688172043</c:v>
                </c:pt>
                <c:pt idx="9">
                  <c:v>1.9019607843137254</c:v>
                </c:pt>
                <c:pt idx="10">
                  <c:v>1.1176470588235294</c:v>
                </c:pt>
                <c:pt idx="11">
                  <c:v>1.3398058252427185</c:v>
                </c:pt>
                <c:pt idx="12">
                  <c:v>1.6888888888888889</c:v>
                </c:pt>
                <c:pt idx="13">
                  <c:v>1.4505494505494505</c:v>
                </c:pt>
                <c:pt idx="14">
                  <c:v>1.0392156862745099</c:v>
                </c:pt>
                <c:pt idx="15">
                  <c:v>1.0619469026548674</c:v>
                </c:pt>
                <c:pt idx="16">
                  <c:v>0.81666666666666665</c:v>
                </c:pt>
                <c:pt idx="17">
                  <c:v>0.64912280701754388</c:v>
                </c:pt>
                <c:pt idx="18">
                  <c:v>0.7142857142857143</c:v>
                </c:pt>
                <c:pt idx="19">
                  <c:v>0.92727272727272725</c:v>
                </c:pt>
                <c:pt idx="20">
                  <c:v>1</c:v>
                </c:pt>
                <c:pt idx="21">
                  <c:v>0.92063492063492058</c:v>
                </c:pt>
                <c:pt idx="22">
                  <c:v>1.5897435897435896</c:v>
                </c:pt>
              </c:numCache>
            </c:numRef>
          </c:val>
          <c:extLst>
            <c:ext xmlns:c16="http://schemas.microsoft.com/office/drawing/2014/chart" uri="{C3380CC4-5D6E-409C-BE32-E72D297353CC}">
              <c16:uniqueId val="{00000004-86DF-405A-968F-0B91D334FA8C}"/>
            </c:ext>
          </c:extLst>
        </c:ser>
        <c:ser>
          <c:idx val="2"/>
          <c:order val="5"/>
          <c:tx>
            <c:v>Herbicides</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Costs'!$E$33:$E$55</c:f>
              <c:numCache>
                <c:formatCode>"$"#,##0.00_);\("$"#,##0.00\)</c:formatCode>
                <c:ptCount val="23"/>
                <c:pt idx="0">
                  <c:v>0.57471264367816088</c:v>
                </c:pt>
                <c:pt idx="1">
                  <c:v>0.56818181818181823</c:v>
                </c:pt>
                <c:pt idx="2">
                  <c:v>0.47916666666666669</c:v>
                </c:pt>
                <c:pt idx="3">
                  <c:v>0.58461538461538465</c:v>
                </c:pt>
                <c:pt idx="4">
                  <c:v>0.38775510204081631</c:v>
                </c:pt>
                <c:pt idx="5">
                  <c:v>0.34285714285714286</c:v>
                </c:pt>
                <c:pt idx="6">
                  <c:v>0.35643564356435642</c:v>
                </c:pt>
                <c:pt idx="7">
                  <c:v>0.38461538461538464</c:v>
                </c:pt>
                <c:pt idx="8">
                  <c:v>0.4946236559139785</c:v>
                </c:pt>
                <c:pt idx="9">
                  <c:v>0.50980392156862742</c:v>
                </c:pt>
                <c:pt idx="10">
                  <c:v>0.47058823529411764</c:v>
                </c:pt>
                <c:pt idx="11">
                  <c:v>0.4854368932038835</c:v>
                </c:pt>
                <c:pt idx="12">
                  <c:v>0.57777777777777772</c:v>
                </c:pt>
                <c:pt idx="13">
                  <c:v>0.59340659340659341</c:v>
                </c:pt>
                <c:pt idx="14">
                  <c:v>0.52941176470588236</c:v>
                </c:pt>
                <c:pt idx="15">
                  <c:v>0.60176991150442483</c:v>
                </c:pt>
                <c:pt idx="16">
                  <c:v>0.6</c:v>
                </c:pt>
                <c:pt idx="17">
                  <c:v>0.70175438596491224</c:v>
                </c:pt>
                <c:pt idx="18">
                  <c:v>0.7142857142857143</c:v>
                </c:pt>
                <c:pt idx="19">
                  <c:v>1</c:v>
                </c:pt>
                <c:pt idx="20">
                  <c:v>0.77777777777777779</c:v>
                </c:pt>
                <c:pt idx="21">
                  <c:v>0.77777777777777779</c:v>
                </c:pt>
                <c:pt idx="22">
                  <c:v>0.90598290598290598</c:v>
                </c:pt>
              </c:numCache>
            </c:numRef>
          </c:val>
          <c:extLst>
            <c:ext xmlns:c16="http://schemas.microsoft.com/office/drawing/2014/chart" uri="{C3380CC4-5D6E-409C-BE32-E72D297353CC}">
              <c16:uniqueId val="{00000005-86DF-405A-968F-0B91D334FA8C}"/>
            </c:ext>
          </c:extLst>
        </c:ser>
        <c:ser>
          <c:idx val="3"/>
          <c:order val="6"/>
          <c:tx>
            <c:v>Insurance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Costs'!$F$33:$F$55</c:f>
              <c:numCache>
                <c:formatCode>"$"#,##0.00_);\("$"#,##0.00\)</c:formatCode>
                <c:ptCount val="23"/>
                <c:pt idx="0">
                  <c:v>9.1954022988505746E-2</c:v>
                </c:pt>
                <c:pt idx="1">
                  <c:v>6.8181818181818177E-2</c:v>
                </c:pt>
                <c:pt idx="2">
                  <c:v>6.25E-2</c:v>
                </c:pt>
                <c:pt idx="3">
                  <c:v>9.2307692307692313E-2</c:v>
                </c:pt>
                <c:pt idx="4">
                  <c:v>0.10204081632653061</c:v>
                </c:pt>
                <c:pt idx="5">
                  <c:v>0.11428571428571428</c:v>
                </c:pt>
                <c:pt idx="6">
                  <c:v>0.11881188118811881</c:v>
                </c:pt>
                <c:pt idx="7">
                  <c:v>0.13461538461538461</c:v>
                </c:pt>
                <c:pt idx="8">
                  <c:v>0.17204301075268819</c:v>
                </c:pt>
                <c:pt idx="9">
                  <c:v>0.27450980392156865</c:v>
                </c:pt>
                <c:pt idx="10">
                  <c:v>0.21568627450980393</c:v>
                </c:pt>
                <c:pt idx="11">
                  <c:v>0.21359223300970873</c:v>
                </c:pt>
                <c:pt idx="12">
                  <c:v>0.31111111111111112</c:v>
                </c:pt>
                <c:pt idx="13">
                  <c:v>0.32967032967032966</c:v>
                </c:pt>
                <c:pt idx="14">
                  <c:v>0.27450980392156865</c:v>
                </c:pt>
                <c:pt idx="15">
                  <c:v>0.24778761061946902</c:v>
                </c:pt>
                <c:pt idx="16">
                  <c:v>0.18333333333333332</c:v>
                </c:pt>
                <c:pt idx="17">
                  <c:v>0.14035087719298245</c:v>
                </c:pt>
                <c:pt idx="18">
                  <c:v>0.16071428571428573</c:v>
                </c:pt>
                <c:pt idx="19">
                  <c:v>0.18181818181818182</c:v>
                </c:pt>
                <c:pt idx="20">
                  <c:v>0.16666666666666666</c:v>
                </c:pt>
                <c:pt idx="21">
                  <c:v>0.14285714285714285</c:v>
                </c:pt>
                <c:pt idx="22">
                  <c:v>0.30769230769230771</c:v>
                </c:pt>
              </c:numCache>
            </c:numRef>
          </c:val>
          <c:extLst>
            <c:ext xmlns:c16="http://schemas.microsoft.com/office/drawing/2014/chart" uri="{C3380CC4-5D6E-409C-BE32-E72D297353CC}">
              <c16:uniqueId val="{00000006-86DF-405A-968F-0B91D334FA8C}"/>
            </c:ext>
          </c:extLst>
        </c:ser>
        <c:ser>
          <c:idx val="4"/>
          <c:order val="7"/>
          <c:tx>
            <c:v>Fuel &amp; Repair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Costs'!$G$33:$G$55</c:f>
              <c:numCache>
                <c:formatCode>"$"#,##0.00_);\("$"#,##0.00\)</c:formatCode>
                <c:ptCount val="23"/>
                <c:pt idx="0">
                  <c:v>0.43678160919540232</c:v>
                </c:pt>
                <c:pt idx="1">
                  <c:v>0.45454545454545453</c:v>
                </c:pt>
                <c:pt idx="2">
                  <c:v>0.41666666666666669</c:v>
                </c:pt>
                <c:pt idx="3">
                  <c:v>0.70769230769230773</c:v>
                </c:pt>
                <c:pt idx="4">
                  <c:v>0.48979591836734693</c:v>
                </c:pt>
                <c:pt idx="5">
                  <c:v>0.5714285714285714</c:v>
                </c:pt>
                <c:pt idx="6">
                  <c:v>0.67326732673267331</c:v>
                </c:pt>
                <c:pt idx="7">
                  <c:v>0.65384615384615385</c:v>
                </c:pt>
                <c:pt idx="8">
                  <c:v>0.77419354838709675</c:v>
                </c:pt>
                <c:pt idx="9">
                  <c:v>0.70588235294117652</c:v>
                </c:pt>
                <c:pt idx="10">
                  <c:v>0.70588235294117652</c:v>
                </c:pt>
                <c:pt idx="11">
                  <c:v>0.87378640776699024</c:v>
                </c:pt>
                <c:pt idx="12">
                  <c:v>1.1111111111111112</c:v>
                </c:pt>
                <c:pt idx="13">
                  <c:v>1.098901098901099</c:v>
                </c:pt>
                <c:pt idx="14">
                  <c:v>1</c:v>
                </c:pt>
                <c:pt idx="15">
                  <c:v>0.90265486725663713</c:v>
                </c:pt>
                <c:pt idx="16">
                  <c:v>0.8666666666666667</c:v>
                </c:pt>
                <c:pt idx="17">
                  <c:v>0.92982456140350878</c:v>
                </c:pt>
                <c:pt idx="18">
                  <c:v>0.9821428571428571</c:v>
                </c:pt>
                <c:pt idx="19">
                  <c:v>1.0181818181818181</c:v>
                </c:pt>
                <c:pt idx="20">
                  <c:v>1.0555555555555556</c:v>
                </c:pt>
                <c:pt idx="21">
                  <c:v>0.92063492063492058</c:v>
                </c:pt>
                <c:pt idx="22">
                  <c:v>1.1965811965811965</c:v>
                </c:pt>
              </c:numCache>
            </c:numRef>
          </c:val>
          <c:extLst>
            <c:ext xmlns:c16="http://schemas.microsoft.com/office/drawing/2014/chart" uri="{C3380CC4-5D6E-409C-BE32-E72D297353CC}">
              <c16:uniqueId val="{00000007-86DF-405A-968F-0B91D334FA8C}"/>
            </c:ext>
          </c:extLst>
        </c:ser>
        <c:ser>
          <c:idx val="7"/>
          <c:order val="8"/>
          <c:tx>
            <c:v>Interest &amp; Other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Costs'!$I$33:$I$55</c:f>
              <c:numCache>
                <c:formatCode>"$"#,##0.00_);\("$"#,##0.00\)</c:formatCode>
                <c:ptCount val="23"/>
                <c:pt idx="0">
                  <c:v>0.67908045977011489</c:v>
                </c:pt>
                <c:pt idx="1">
                  <c:v>0.67352272727272722</c:v>
                </c:pt>
                <c:pt idx="2">
                  <c:v>0.57968750000000002</c:v>
                </c:pt>
                <c:pt idx="3">
                  <c:v>0.8278461538461539</c:v>
                </c:pt>
                <c:pt idx="4">
                  <c:v>0.54612244897959183</c:v>
                </c:pt>
                <c:pt idx="5">
                  <c:v>0.5397142857142857</c:v>
                </c:pt>
                <c:pt idx="6">
                  <c:v>0.55544554455445538</c:v>
                </c:pt>
                <c:pt idx="7">
                  <c:v>0.68076923076923079</c:v>
                </c:pt>
                <c:pt idx="8">
                  <c:v>0.75118279569892477</c:v>
                </c:pt>
                <c:pt idx="9">
                  <c:v>0.67034313725490191</c:v>
                </c:pt>
                <c:pt idx="10">
                  <c:v>0.69980392156862758</c:v>
                </c:pt>
                <c:pt idx="11">
                  <c:v>0.72330097087378642</c:v>
                </c:pt>
                <c:pt idx="12">
                  <c:v>0.83772222222222215</c:v>
                </c:pt>
                <c:pt idx="13">
                  <c:v>0.80434065934065946</c:v>
                </c:pt>
                <c:pt idx="14">
                  <c:v>0.66142156862745105</c:v>
                </c:pt>
                <c:pt idx="15">
                  <c:v>0.64247787610619478</c:v>
                </c:pt>
                <c:pt idx="16">
                  <c:v>0.63639999999999997</c:v>
                </c:pt>
                <c:pt idx="17">
                  <c:v>0.67500000000000004</c:v>
                </c:pt>
                <c:pt idx="18">
                  <c:v>0.74521428571428572</c:v>
                </c:pt>
                <c:pt idx="19">
                  <c:v>0.77927272727272723</c:v>
                </c:pt>
                <c:pt idx="20">
                  <c:v>0.7682592592592592</c:v>
                </c:pt>
                <c:pt idx="21">
                  <c:v>0.62063492063492065</c:v>
                </c:pt>
                <c:pt idx="22">
                  <c:v>0.79145299145299142</c:v>
                </c:pt>
              </c:numCache>
            </c:numRef>
          </c:val>
          <c:extLst>
            <c:ext xmlns:c16="http://schemas.microsoft.com/office/drawing/2014/chart" uri="{C3380CC4-5D6E-409C-BE32-E72D297353CC}">
              <c16:uniqueId val="{00000008-86DF-405A-968F-0B91D334FA8C}"/>
            </c:ext>
          </c:extLst>
        </c:ser>
        <c:dLbls>
          <c:showLegendKey val="0"/>
          <c:showVal val="0"/>
          <c:showCatName val="0"/>
          <c:showSerName val="0"/>
          <c:showPercent val="0"/>
          <c:showBubbleSize val="0"/>
        </c:dLbls>
        <c:gapWidth val="0"/>
        <c:overlap val="100"/>
        <c:axId val="415316256"/>
        <c:axId val="415317040"/>
      </c:barChart>
      <c:catAx>
        <c:axId val="415316256"/>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rPr>
                  <a:t>Crop Year </a:t>
                </a:r>
              </a:p>
            </c:rich>
          </c:tx>
          <c:layout>
            <c:manualLayout>
              <c:xMode val="edge"/>
              <c:yMode val="edge"/>
              <c:x val="0.49140757343229002"/>
              <c:y val="0.74702859223363205"/>
            </c:manualLayout>
          </c:layout>
          <c:overlay val="0"/>
        </c:title>
        <c:numFmt formatCode="General" sourceLinked="1"/>
        <c:majorTickMark val="out"/>
        <c:minorTickMark val="none"/>
        <c:tickLblPos val="nextTo"/>
        <c:txPr>
          <a:bodyPr rot="5400000" vert="horz" anchor="t" anchorCtr="0"/>
          <a:lstStyle/>
          <a:p>
            <a:pPr>
              <a:defRPr sz="1050" b="0" i="0" u="none" strike="noStrike" baseline="0">
                <a:solidFill>
                  <a:srgbClr val="000000"/>
                </a:solidFill>
                <a:latin typeface="Calibri"/>
                <a:ea typeface="Calibri"/>
                <a:cs typeface="Calibri"/>
              </a:defRPr>
            </a:pPr>
            <a:endParaRPr lang="en-US"/>
          </a:p>
        </c:txPr>
        <c:crossAx val="415317040"/>
        <c:crosses val="autoZero"/>
        <c:auto val="1"/>
        <c:lblAlgn val="ctr"/>
        <c:lblOffset val="100"/>
        <c:tickLblSkip val="1"/>
        <c:tickMarkSkip val="1"/>
        <c:noMultiLvlLbl val="0"/>
      </c:catAx>
      <c:valAx>
        <c:axId val="415317040"/>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 per bu.</a:t>
                </a:r>
              </a:p>
            </c:rich>
          </c:tx>
          <c:layout>
            <c:manualLayout>
              <c:xMode val="edge"/>
              <c:yMode val="edge"/>
              <c:x val="1.3318518518518599E-2"/>
              <c:y val="0.39314840546892399"/>
            </c:manualLayout>
          </c:layout>
          <c:overlay val="0"/>
        </c:title>
        <c:numFmt formatCode="&quot;$&quot;#,##0.00_);\(&quot;$&quot;#,##0.00\)" sourceLinked="1"/>
        <c:majorTickMark val="out"/>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415316256"/>
        <c:crosses val="autoZero"/>
        <c:crossBetween val="between"/>
      </c:valAx>
    </c:plotArea>
    <c:legend>
      <c:legendPos val="b"/>
      <c:legendEntry>
        <c:idx val="5"/>
        <c:txPr>
          <a:bodyPr/>
          <a:lstStyle/>
          <a:p>
            <a:pPr>
              <a:defRPr sz="1400" b="0" i="0" u="none" strike="noStrike" baseline="0">
                <a:solidFill>
                  <a:srgbClr val="000000"/>
                </a:solidFill>
                <a:latin typeface="Calibri"/>
                <a:ea typeface="Calibri"/>
                <a:cs typeface="Calibri"/>
              </a:defRPr>
            </a:pPr>
            <a:endParaRPr lang="en-US"/>
          </a:p>
        </c:txPr>
      </c:legendEntry>
      <c:layout>
        <c:manualLayout>
          <c:xMode val="edge"/>
          <c:yMode val="edge"/>
          <c:x val="8.8961309936112898E-2"/>
          <c:y val="0.80042490151915602"/>
          <c:w val="0.82742819603083495"/>
          <c:h val="0.19957509848084401"/>
        </c:manualLayout>
      </c:layout>
      <c:overlay val="0"/>
      <c:txPr>
        <a:bodyPr/>
        <a:lstStyle/>
        <a:p>
          <a:pPr>
            <a:defRPr sz="1400" b="0" i="0" u="none" strike="noStrike" baseline="0">
              <a:solidFill>
                <a:srgbClr val="000000"/>
              </a:solidFill>
              <a:latin typeface="Calibri"/>
              <a:ea typeface="Calibri"/>
              <a:cs typeface="Calibri"/>
            </a:defRPr>
          </a:pPr>
          <a:endParaRPr lang="en-US"/>
        </a:p>
      </c:txPr>
    </c:legend>
    <c:plotVisOnly val="0"/>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700" b="1" i="0" u="none" strike="noStrike" baseline="0">
                <a:solidFill>
                  <a:srgbClr val="000000"/>
                </a:solidFill>
                <a:latin typeface="Calibri"/>
              </a:rPr>
              <a:t>Landowner Farmer Production Costs</a:t>
            </a:r>
          </a:p>
          <a:p>
            <a:pPr>
              <a:defRPr sz="1000" b="0" i="0" u="none" strike="noStrike" baseline="0">
                <a:solidFill>
                  <a:srgbClr val="000000"/>
                </a:solidFill>
                <a:latin typeface="Calibri"/>
                <a:ea typeface="Calibri"/>
                <a:cs typeface="Calibri"/>
              </a:defRPr>
            </a:pPr>
            <a:r>
              <a:rPr lang="en-US" sz="1700" b="0" i="0" u="none" strike="noStrike" baseline="0">
                <a:solidFill>
                  <a:srgbClr val="000000"/>
                </a:solidFill>
                <a:latin typeface="Calibri"/>
              </a:rPr>
              <a:t>(cost per bushel)</a:t>
            </a:r>
            <a:endParaRPr lang="en-US" sz="1700"/>
          </a:p>
        </c:rich>
      </c:tx>
      <c:layout>
        <c:manualLayout>
          <c:xMode val="edge"/>
          <c:yMode val="edge"/>
          <c:x val="0.218210576593973"/>
          <c:y val="1.6779291347342299E-2"/>
        </c:manualLayout>
      </c:layout>
      <c:overlay val="0"/>
    </c:title>
    <c:autoTitleDeleted val="0"/>
    <c:plotArea>
      <c:layout>
        <c:manualLayout>
          <c:layoutTarget val="inner"/>
          <c:xMode val="edge"/>
          <c:yMode val="edge"/>
          <c:x val="0.22678496371227599"/>
          <c:y val="0.164531237401804"/>
          <c:w val="0.75785043106266603"/>
          <c:h val="0.51155752738050397"/>
        </c:manualLayout>
      </c:layout>
      <c:barChart>
        <c:barDir val="col"/>
        <c:grouping val="stacked"/>
        <c:varyColors val="0"/>
        <c:ser>
          <c:idx val="9"/>
          <c:order val="0"/>
          <c:tx>
            <c:v>Land</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Costs'!$L$33:$L$55</c:f>
              <c:numCache>
                <c:formatCode>"$"#,##0.00_);\("$"#,##0.00\)</c:formatCode>
                <c:ptCount val="23"/>
                <c:pt idx="0">
                  <c:v>0.57471264367816088</c:v>
                </c:pt>
                <c:pt idx="1">
                  <c:v>0.56818181818181823</c:v>
                </c:pt>
                <c:pt idx="2">
                  <c:v>0.52083333333333337</c:v>
                </c:pt>
                <c:pt idx="3">
                  <c:v>0.76923076923076927</c:v>
                </c:pt>
                <c:pt idx="4">
                  <c:v>0.51020408163265307</c:v>
                </c:pt>
                <c:pt idx="5">
                  <c:v>0.47619047619047616</c:v>
                </c:pt>
                <c:pt idx="6">
                  <c:v>0.49504950495049505</c:v>
                </c:pt>
                <c:pt idx="7">
                  <c:v>0.48076923076923078</c:v>
                </c:pt>
                <c:pt idx="8">
                  <c:v>0.5376344086021505</c:v>
                </c:pt>
                <c:pt idx="9">
                  <c:v>0.49019607843137253</c:v>
                </c:pt>
                <c:pt idx="10">
                  <c:v>0.49019607843137253</c:v>
                </c:pt>
                <c:pt idx="11">
                  <c:v>0.4854368932038835</c:v>
                </c:pt>
                <c:pt idx="12">
                  <c:v>0.55555555555555558</c:v>
                </c:pt>
                <c:pt idx="13">
                  <c:v>0.5494505494505495</c:v>
                </c:pt>
                <c:pt idx="14">
                  <c:v>0.49019607843137253</c:v>
                </c:pt>
                <c:pt idx="15">
                  <c:v>0.44247787610619471</c:v>
                </c:pt>
                <c:pt idx="16">
                  <c:v>0.41666666666666669</c:v>
                </c:pt>
                <c:pt idx="17">
                  <c:v>0.43859649122807015</c:v>
                </c:pt>
                <c:pt idx="18">
                  <c:v>0.44642857142857145</c:v>
                </c:pt>
                <c:pt idx="19">
                  <c:v>0.47272727272727272</c:v>
                </c:pt>
                <c:pt idx="20">
                  <c:v>0.5</c:v>
                </c:pt>
                <c:pt idx="21">
                  <c:v>0.44444444444444442</c:v>
                </c:pt>
                <c:pt idx="22">
                  <c:v>0.47863247863247865</c:v>
                </c:pt>
              </c:numCache>
            </c:numRef>
          </c:val>
          <c:extLst>
            <c:ext xmlns:c16="http://schemas.microsoft.com/office/drawing/2014/chart" uri="{C3380CC4-5D6E-409C-BE32-E72D297353CC}">
              <c16:uniqueId val="{00000000-D755-4EF1-9ADC-C98DC1F195A7}"/>
            </c:ext>
          </c:extLst>
        </c:ser>
        <c:ser>
          <c:idx val="8"/>
          <c:order val="1"/>
          <c:tx>
            <c:v>Machinery Ownership</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Costs'!$K$33:$K$55</c:f>
              <c:numCache>
                <c:formatCode>"$"#,##0.00_);\("$"#,##0.00\)</c:formatCode>
                <c:ptCount val="23"/>
                <c:pt idx="0">
                  <c:v>0.83379310344827595</c:v>
                </c:pt>
                <c:pt idx="1">
                  <c:v>0.82431818181818184</c:v>
                </c:pt>
                <c:pt idx="2">
                  <c:v>0.7533333333333333</c:v>
                </c:pt>
                <c:pt idx="3">
                  <c:v>1.1270769230769231</c:v>
                </c:pt>
                <c:pt idx="4">
                  <c:v>0.74081632653061213</c:v>
                </c:pt>
                <c:pt idx="5">
                  <c:v>0.7748571428571428</c:v>
                </c:pt>
                <c:pt idx="6">
                  <c:v>0.88811881188118813</c:v>
                </c:pt>
                <c:pt idx="7">
                  <c:v>0.80307692307692302</c:v>
                </c:pt>
                <c:pt idx="8">
                  <c:v>1.0251612903225806</c:v>
                </c:pt>
                <c:pt idx="9">
                  <c:v>0.98470588235294121</c:v>
                </c:pt>
                <c:pt idx="10">
                  <c:v>1.1862745098039216</c:v>
                </c:pt>
                <c:pt idx="11">
                  <c:v>1.4050485436893203</c:v>
                </c:pt>
                <c:pt idx="12">
                  <c:v>1.6559999999999999</c:v>
                </c:pt>
                <c:pt idx="13">
                  <c:v>1.762989010989011</c:v>
                </c:pt>
                <c:pt idx="14">
                  <c:v>1.6094117647058823</c:v>
                </c:pt>
                <c:pt idx="15">
                  <c:v>1.4718584070796459</c:v>
                </c:pt>
                <c:pt idx="16">
                  <c:v>1.2827333333333333</c:v>
                </c:pt>
                <c:pt idx="17">
                  <c:v>1.3385964912280701</c:v>
                </c:pt>
                <c:pt idx="18">
                  <c:v>1.3553571428571429</c:v>
                </c:pt>
                <c:pt idx="19">
                  <c:v>1.3800000000000001</c:v>
                </c:pt>
                <c:pt idx="20">
                  <c:v>1.4</c:v>
                </c:pt>
                <c:pt idx="21">
                  <c:v>1.3028571428571429</c:v>
                </c:pt>
                <c:pt idx="22">
                  <c:v>1.5651282051282052</c:v>
                </c:pt>
              </c:numCache>
            </c:numRef>
          </c:val>
          <c:extLst>
            <c:ext xmlns:c16="http://schemas.microsoft.com/office/drawing/2014/chart" uri="{C3380CC4-5D6E-409C-BE32-E72D297353CC}">
              <c16:uniqueId val="{00000001-D755-4EF1-9ADC-C98DC1F195A7}"/>
            </c:ext>
          </c:extLst>
        </c:ser>
        <c:ser>
          <c:idx val="6"/>
          <c:order val="2"/>
          <c:tx>
            <c:v>Labor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Costs'!$H$33:$H$55</c:f>
              <c:numCache>
                <c:formatCode>"$"#,##0.00_);\("$"#,##0.00\)</c:formatCode>
                <c:ptCount val="23"/>
                <c:pt idx="0">
                  <c:v>0.39080459770114945</c:v>
                </c:pt>
                <c:pt idx="1">
                  <c:v>0.40909090909090912</c:v>
                </c:pt>
                <c:pt idx="2">
                  <c:v>0.375</c:v>
                </c:pt>
                <c:pt idx="3">
                  <c:v>0.61538461538461542</c:v>
                </c:pt>
                <c:pt idx="4">
                  <c:v>0.44897959183673469</c:v>
                </c:pt>
                <c:pt idx="5">
                  <c:v>0.47619047619047616</c:v>
                </c:pt>
                <c:pt idx="6">
                  <c:v>0.51485148514851486</c:v>
                </c:pt>
                <c:pt idx="7">
                  <c:v>0.51923076923076927</c:v>
                </c:pt>
                <c:pt idx="8">
                  <c:v>0.58064516129032262</c:v>
                </c:pt>
                <c:pt idx="9">
                  <c:v>0.52941176470588236</c:v>
                </c:pt>
                <c:pt idx="10">
                  <c:v>0.52941176470588236</c:v>
                </c:pt>
                <c:pt idx="11">
                  <c:v>0.52427184466019416</c:v>
                </c:pt>
                <c:pt idx="12">
                  <c:v>0.6</c:v>
                </c:pt>
                <c:pt idx="13">
                  <c:v>0.61538461538461542</c:v>
                </c:pt>
                <c:pt idx="14">
                  <c:v>0.56862745098039214</c:v>
                </c:pt>
                <c:pt idx="15">
                  <c:v>0.51327433628318586</c:v>
                </c:pt>
                <c:pt idx="16">
                  <c:v>0.48333333333333334</c:v>
                </c:pt>
                <c:pt idx="17">
                  <c:v>0.50877192982456143</c:v>
                </c:pt>
                <c:pt idx="18">
                  <c:v>0.5714285714285714</c:v>
                </c:pt>
                <c:pt idx="19">
                  <c:v>0.58181818181818179</c:v>
                </c:pt>
                <c:pt idx="20">
                  <c:v>0.59259259259259256</c:v>
                </c:pt>
                <c:pt idx="21">
                  <c:v>0.53968253968253965</c:v>
                </c:pt>
                <c:pt idx="22">
                  <c:v>0.6495726495726496</c:v>
                </c:pt>
              </c:numCache>
            </c:numRef>
          </c:val>
          <c:extLst>
            <c:ext xmlns:c16="http://schemas.microsoft.com/office/drawing/2014/chart" uri="{C3380CC4-5D6E-409C-BE32-E72D297353CC}">
              <c16:uniqueId val="{00000002-D755-4EF1-9ADC-C98DC1F195A7}"/>
            </c:ext>
          </c:extLst>
        </c:ser>
        <c:ser>
          <c:idx val="0"/>
          <c:order val="3"/>
          <c:tx>
            <c:v>Seed</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Costs'!$C$33:$C$55</c:f>
              <c:numCache>
                <c:formatCode>"$"#,##0.00_);\("$"#,##0.00\)</c:formatCode>
                <c:ptCount val="23"/>
                <c:pt idx="0">
                  <c:v>0.57471264367816088</c:v>
                </c:pt>
                <c:pt idx="1">
                  <c:v>0.56818181818181823</c:v>
                </c:pt>
                <c:pt idx="2">
                  <c:v>0.52083333333333337</c:v>
                </c:pt>
                <c:pt idx="3">
                  <c:v>0.9538461538461539</c:v>
                </c:pt>
                <c:pt idx="4">
                  <c:v>0.65306122448979587</c:v>
                </c:pt>
                <c:pt idx="5">
                  <c:v>0.60952380952380958</c:v>
                </c:pt>
                <c:pt idx="6">
                  <c:v>0.67326732673267331</c:v>
                </c:pt>
                <c:pt idx="7">
                  <c:v>0.61538461538461542</c:v>
                </c:pt>
                <c:pt idx="8">
                  <c:v>0.79569892473118276</c:v>
                </c:pt>
                <c:pt idx="9">
                  <c:v>1.0588235294117647</c:v>
                </c:pt>
                <c:pt idx="10">
                  <c:v>0.98039215686274506</c:v>
                </c:pt>
                <c:pt idx="11">
                  <c:v>0.87378640776699024</c:v>
                </c:pt>
                <c:pt idx="12">
                  <c:v>1.288888888888889</c:v>
                </c:pt>
                <c:pt idx="13">
                  <c:v>1.098901098901099</c:v>
                </c:pt>
                <c:pt idx="14">
                  <c:v>1</c:v>
                </c:pt>
                <c:pt idx="15">
                  <c:v>0.97345132743362828</c:v>
                </c:pt>
                <c:pt idx="16">
                  <c:v>0.9</c:v>
                </c:pt>
                <c:pt idx="17">
                  <c:v>0.92982456140350878</c:v>
                </c:pt>
                <c:pt idx="18">
                  <c:v>0.9285714285714286</c:v>
                </c:pt>
                <c:pt idx="19">
                  <c:v>0.92727272727272725</c:v>
                </c:pt>
                <c:pt idx="20">
                  <c:v>0.87037037037037035</c:v>
                </c:pt>
                <c:pt idx="21">
                  <c:v>0.77777777777777779</c:v>
                </c:pt>
                <c:pt idx="22">
                  <c:v>0.99145299145299148</c:v>
                </c:pt>
              </c:numCache>
            </c:numRef>
          </c:val>
          <c:extLst>
            <c:ext xmlns:c16="http://schemas.microsoft.com/office/drawing/2014/chart" uri="{C3380CC4-5D6E-409C-BE32-E72D297353CC}">
              <c16:uniqueId val="{00000003-D755-4EF1-9ADC-C98DC1F195A7}"/>
            </c:ext>
          </c:extLst>
        </c:ser>
        <c:ser>
          <c:idx val="1"/>
          <c:order val="4"/>
          <c:tx>
            <c:v>Fertilizer &amp; Lime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Costs'!$D$33:$D$55</c:f>
              <c:numCache>
                <c:formatCode>"$"#,##0.00_);\("$"#,##0.00\)</c:formatCode>
                <c:ptCount val="23"/>
                <c:pt idx="0">
                  <c:v>0.57471264367816088</c:v>
                </c:pt>
                <c:pt idx="1">
                  <c:v>0.56818181818181823</c:v>
                </c:pt>
                <c:pt idx="2">
                  <c:v>0.5</c:v>
                </c:pt>
                <c:pt idx="3">
                  <c:v>0.70769230769230773</c:v>
                </c:pt>
                <c:pt idx="4">
                  <c:v>0.53061224489795922</c:v>
                </c:pt>
                <c:pt idx="5">
                  <c:v>0.5714285714285714</c:v>
                </c:pt>
                <c:pt idx="6">
                  <c:v>0.71287128712871284</c:v>
                </c:pt>
                <c:pt idx="7">
                  <c:v>0.75</c:v>
                </c:pt>
                <c:pt idx="8">
                  <c:v>1.010752688172043</c:v>
                </c:pt>
                <c:pt idx="9">
                  <c:v>1.9019607843137254</c:v>
                </c:pt>
                <c:pt idx="10">
                  <c:v>1.1176470588235294</c:v>
                </c:pt>
                <c:pt idx="11">
                  <c:v>1.3398058252427185</c:v>
                </c:pt>
                <c:pt idx="12">
                  <c:v>1.6888888888888889</c:v>
                </c:pt>
                <c:pt idx="13">
                  <c:v>1.4505494505494505</c:v>
                </c:pt>
                <c:pt idx="14">
                  <c:v>1.0392156862745099</c:v>
                </c:pt>
                <c:pt idx="15">
                  <c:v>1.0619469026548674</c:v>
                </c:pt>
                <c:pt idx="16">
                  <c:v>0.81666666666666665</c:v>
                </c:pt>
                <c:pt idx="17">
                  <c:v>0.64912280701754388</c:v>
                </c:pt>
                <c:pt idx="18">
                  <c:v>0.7142857142857143</c:v>
                </c:pt>
                <c:pt idx="19">
                  <c:v>0.92727272727272725</c:v>
                </c:pt>
                <c:pt idx="20">
                  <c:v>1</c:v>
                </c:pt>
                <c:pt idx="21">
                  <c:v>0.92063492063492058</c:v>
                </c:pt>
                <c:pt idx="22">
                  <c:v>1.5897435897435896</c:v>
                </c:pt>
              </c:numCache>
            </c:numRef>
          </c:val>
          <c:extLst>
            <c:ext xmlns:c16="http://schemas.microsoft.com/office/drawing/2014/chart" uri="{C3380CC4-5D6E-409C-BE32-E72D297353CC}">
              <c16:uniqueId val="{00000004-D755-4EF1-9ADC-C98DC1F195A7}"/>
            </c:ext>
          </c:extLst>
        </c:ser>
        <c:ser>
          <c:idx val="2"/>
          <c:order val="5"/>
          <c:tx>
            <c:v>Herbicides</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Costs'!$E$33:$E$55</c:f>
              <c:numCache>
                <c:formatCode>"$"#,##0.00_);\("$"#,##0.00\)</c:formatCode>
                <c:ptCount val="23"/>
                <c:pt idx="0">
                  <c:v>0.57471264367816088</c:v>
                </c:pt>
                <c:pt idx="1">
                  <c:v>0.56818181818181823</c:v>
                </c:pt>
                <c:pt idx="2">
                  <c:v>0.47916666666666669</c:v>
                </c:pt>
                <c:pt idx="3">
                  <c:v>0.58461538461538465</c:v>
                </c:pt>
                <c:pt idx="4">
                  <c:v>0.38775510204081631</c:v>
                </c:pt>
                <c:pt idx="5">
                  <c:v>0.34285714285714286</c:v>
                </c:pt>
                <c:pt idx="6">
                  <c:v>0.35643564356435642</c:v>
                </c:pt>
                <c:pt idx="7">
                  <c:v>0.38461538461538464</c:v>
                </c:pt>
                <c:pt idx="8">
                  <c:v>0.4946236559139785</c:v>
                </c:pt>
                <c:pt idx="9">
                  <c:v>0.50980392156862742</c:v>
                </c:pt>
                <c:pt idx="10">
                  <c:v>0.47058823529411764</c:v>
                </c:pt>
                <c:pt idx="11">
                  <c:v>0.4854368932038835</c:v>
                </c:pt>
                <c:pt idx="12">
                  <c:v>0.57777777777777772</c:v>
                </c:pt>
                <c:pt idx="13">
                  <c:v>0.59340659340659341</c:v>
                </c:pt>
                <c:pt idx="14">
                  <c:v>0.52941176470588236</c:v>
                </c:pt>
                <c:pt idx="15">
                  <c:v>0.60176991150442483</c:v>
                </c:pt>
                <c:pt idx="16">
                  <c:v>0.6</c:v>
                </c:pt>
                <c:pt idx="17">
                  <c:v>0.70175438596491224</c:v>
                </c:pt>
                <c:pt idx="18">
                  <c:v>0.7142857142857143</c:v>
                </c:pt>
                <c:pt idx="19">
                  <c:v>1</c:v>
                </c:pt>
                <c:pt idx="20">
                  <c:v>0.77777777777777779</c:v>
                </c:pt>
                <c:pt idx="21">
                  <c:v>0.77777777777777779</c:v>
                </c:pt>
                <c:pt idx="22">
                  <c:v>0.90598290598290598</c:v>
                </c:pt>
              </c:numCache>
            </c:numRef>
          </c:val>
          <c:extLst>
            <c:ext xmlns:c16="http://schemas.microsoft.com/office/drawing/2014/chart" uri="{C3380CC4-5D6E-409C-BE32-E72D297353CC}">
              <c16:uniqueId val="{00000005-D755-4EF1-9ADC-C98DC1F195A7}"/>
            </c:ext>
          </c:extLst>
        </c:ser>
        <c:ser>
          <c:idx val="3"/>
          <c:order val="6"/>
          <c:tx>
            <c:v>Insurance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Costs'!$F$33:$F$55</c:f>
              <c:numCache>
                <c:formatCode>"$"#,##0.00_);\("$"#,##0.00\)</c:formatCode>
                <c:ptCount val="23"/>
                <c:pt idx="0">
                  <c:v>9.1954022988505746E-2</c:v>
                </c:pt>
                <c:pt idx="1">
                  <c:v>6.8181818181818177E-2</c:v>
                </c:pt>
                <c:pt idx="2">
                  <c:v>6.25E-2</c:v>
                </c:pt>
                <c:pt idx="3">
                  <c:v>9.2307692307692313E-2</c:v>
                </c:pt>
                <c:pt idx="4">
                  <c:v>0.10204081632653061</c:v>
                </c:pt>
                <c:pt idx="5">
                  <c:v>0.11428571428571428</c:v>
                </c:pt>
                <c:pt idx="6">
                  <c:v>0.11881188118811881</c:v>
                </c:pt>
                <c:pt idx="7">
                  <c:v>0.13461538461538461</c:v>
                </c:pt>
                <c:pt idx="8">
                  <c:v>0.17204301075268819</c:v>
                </c:pt>
                <c:pt idx="9">
                  <c:v>0.27450980392156865</c:v>
                </c:pt>
                <c:pt idx="10">
                  <c:v>0.21568627450980393</c:v>
                </c:pt>
                <c:pt idx="11">
                  <c:v>0.21359223300970873</c:v>
                </c:pt>
                <c:pt idx="12">
                  <c:v>0.31111111111111112</c:v>
                </c:pt>
                <c:pt idx="13">
                  <c:v>0.32967032967032966</c:v>
                </c:pt>
                <c:pt idx="14">
                  <c:v>0.27450980392156865</c:v>
                </c:pt>
                <c:pt idx="15">
                  <c:v>0.24778761061946902</c:v>
                </c:pt>
                <c:pt idx="16">
                  <c:v>0.18333333333333332</c:v>
                </c:pt>
                <c:pt idx="17">
                  <c:v>0.14035087719298245</c:v>
                </c:pt>
                <c:pt idx="18">
                  <c:v>0.16071428571428573</c:v>
                </c:pt>
                <c:pt idx="19">
                  <c:v>0.18181818181818182</c:v>
                </c:pt>
                <c:pt idx="20">
                  <c:v>0.16666666666666666</c:v>
                </c:pt>
                <c:pt idx="21">
                  <c:v>0.14285714285714285</c:v>
                </c:pt>
                <c:pt idx="22">
                  <c:v>0.30769230769230771</c:v>
                </c:pt>
              </c:numCache>
            </c:numRef>
          </c:val>
          <c:extLst>
            <c:ext xmlns:c16="http://schemas.microsoft.com/office/drawing/2014/chart" uri="{C3380CC4-5D6E-409C-BE32-E72D297353CC}">
              <c16:uniqueId val="{00000006-D755-4EF1-9ADC-C98DC1F195A7}"/>
            </c:ext>
          </c:extLst>
        </c:ser>
        <c:ser>
          <c:idx val="4"/>
          <c:order val="7"/>
          <c:tx>
            <c:v>Fuel &amp; Repair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Costs'!$G$33:$G$55</c:f>
              <c:numCache>
                <c:formatCode>"$"#,##0.00_);\("$"#,##0.00\)</c:formatCode>
                <c:ptCount val="23"/>
                <c:pt idx="0">
                  <c:v>0.43678160919540232</c:v>
                </c:pt>
                <c:pt idx="1">
                  <c:v>0.45454545454545453</c:v>
                </c:pt>
                <c:pt idx="2">
                  <c:v>0.41666666666666669</c:v>
                </c:pt>
                <c:pt idx="3">
                  <c:v>0.70769230769230773</c:v>
                </c:pt>
                <c:pt idx="4">
                  <c:v>0.48979591836734693</c:v>
                </c:pt>
                <c:pt idx="5">
                  <c:v>0.5714285714285714</c:v>
                </c:pt>
                <c:pt idx="6">
                  <c:v>0.67326732673267331</c:v>
                </c:pt>
                <c:pt idx="7">
                  <c:v>0.65384615384615385</c:v>
                </c:pt>
                <c:pt idx="8">
                  <c:v>0.77419354838709675</c:v>
                </c:pt>
                <c:pt idx="9">
                  <c:v>0.70588235294117652</c:v>
                </c:pt>
                <c:pt idx="10">
                  <c:v>0.70588235294117652</c:v>
                </c:pt>
                <c:pt idx="11">
                  <c:v>0.87378640776699024</c:v>
                </c:pt>
                <c:pt idx="12">
                  <c:v>1.1111111111111112</c:v>
                </c:pt>
                <c:pt idx="13">
                  <c:v>1.098901098901099</c:v>
                </c:pt>
                <c:pt idx="14">
                  <c:v>1</c:v>
                </c:pt>
                <c:pt idx="15">
                  <c:v>0.90265486725663713</c:v>
                </c:pt>
                <c:pt idx="16">
                  <c:v>0.8666666666666667</c:v>
                </c:pt>
                <c:pt idx="17">
                  <c:v>0.92982456140350878</c:v>
                </c:pt>
                <c:pt idx="18">
                  <c:v>0.9821428571428571</c:v>
                </c:pt>
                <c:pt idx="19">
                  <c:v>1.0181818181818181</c:v>
                </c:pt>
                <c:pt idx="20">
                  <c:v>1.0555555555555556</c:v>
                </c:pt>
                <c:pt idx="21">
                  <c:v>0.92063492063492058</c:v>
                </c:pt>
                <c:pt idx="22">
                  <c:v>1.1965811965811965</c:v>
                </c:pt>
              </c:numCache>
            </c:numRef>
          </c:val>
          <c:extLst>
            <c:ext xmlns:c16="http://schemas.microsoft.com/office/drawing/2014/chart" uri="{C3380CC4-5D6E-409C-BE32-E72D297353CC}">
              <c16:uniqueId val="{00000007-D755-4EF1-9ADC-C98DC1F195A7}"/>
            </c:ext>
          </c:extLst>
        </c:ser>
        <c:ser>
          <c:idx val="7"/>
          <c:order val="8"/>
          <c:tx>
            <c:v>Interest &amp; Other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Costs'!$I$33:$I$55</c:f>
              <c:numCache>
                <c:formatCode>"$"#,##0.00_);\("$"#,##0.00\)</c:formatCode>
                <c:ptCount val="23"/>
                <c:pt idx="0">
                  <c:v>0.67908045977011489</c:v>
                </c:pt>
                <c:pt idx="1">
                  <c:v>0.67352272727272722</c:v>
                </c:pt>
                <c:pt idx="2">
                  <c:v>0.57968750000000002</c:v>
                </c:pt>
                <c:pt idx="3">
                  <c:v>0.8278461538461539</c:v>
                </c:pt>
                <c:pt idx="4">
                  <c:v>0.54612244897959183</c:v>
                </c:pt>
                <c:pt idx="5">
                  <c:v>0.5397142857142857</c:v>
                </c:pt>
                <c:pt idx="6">
                  <c:v>0.55544554455445538</c:v>
                </c:pt>
                <c:pt idx="7">
                  <c:v>0.68076923076923079</c:v>
                </c:pt>
                <c:pt idx="8">
                  <c:v>0.75118279569892477</c:v>
                </c:pt>
                <c:pt idx="9">
                  <c:v>0.67034313725490191</c:v>
                </c:pt>
                <c:pt idx="10">
                  <c:v>0.69980392156862758</c:v>
                </c:pt>
                <c:pt idx="11">
                  <c:v>0.72330097087378642</c:v>
                </c:pt>
                <c:pt idx="12">
                  <c:v>0.83772222222222215</c:v>
                </c:pt>
                <c:pt idx="13">
                  <c:v>0.80434065934065946</c:v>
                </c:pt>
                <c:pt idx="14">
                  <c:v>0.66142156862745105</c:v>
                </c:pt>
                <c:pt idx="15">
                  <c:v>0.64247787610619478</c:v>
                </c:pt>
                <c:pt idx="16">
                  <c:v>0.63639999999999997</c:v>
                </c:pt>
                <c:pt idx="17">
                  <c:v>0.67500000000000004</c:v>
                </c:pt>
                <c:pt idx="18">
                  <c:v>0.74521428571428572</c:v>
                </c:pt>
                <c:pt idx="19">
                  <c:v>0.77927272727272723</c:v>
                </c:pt>
                <c:pt idx="20">
                  <c:v>0.7682592592592592</c:v>
                </c:pt>
                <c:pt idx="21">
                  <c:v>0.62063492063492065</c:v>
                </c:pt>
                <c:pt idx="22">
                  <c:v>0.79145299145299142</c:v>
                </c:pt>
              </c:numCache>
            </c:numRef>
          </c:val>
          <c:extLst>
            <c:ext xmlns:c16="http://schemas.microsoft.com/office/drawing/2014/chart" uri="{C3380CC4-5D6E-409C-BE32-E72D297353CC}">
              <c16:uniqueId val="{00000008-D755-4EF1-9ADC-C98DC1F195A7}"/>
            </c:ext>
          </c:extLst>
        </c:ser>
        <c:dLbls>
          <c:showLegendKey val="0"/>
          <c:showVal val="0"/>
          <c:showCatName val="0"/>
          <c:showSerName val="0"/>
          <c:showPercent val="0"/>
          <c:showBubbleSize val="0"/>
        </c:dLbls>
        <c:gapWidth val="0"/>
        <c:overlap val="100"/>
        <c:axId val="415917320"/>
        <c:axId val="415922024"/>
      </c:barChart>
      <c:catAx>
        <c:axId val="415917320"/>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rPr>
                  <a:t>Crop Year </a:t>
                </a:r>
              </a:p>
            </c:rich>
          </c:tx>
          <c:layout>
            <c:manualLayout>
              <c:xMode val="edge"/>
              <c:yMode val="edge"/>
              <c:x val="0.49083799793304"/>
              <c:y val="0.75088943519112095"/>
            </c:manualLayout>
          </c:layout>
          <c:overlay val="0"/>
        </c:title>
        <c:numFmt formatCode="General" sourceLinked="1"/>
        <c:majorTickMark val="out"/>
        <c:minorTickMark val="none"/>
        <c:tickLblPos val="nextTo"/>
        <c:txPr>
          <a:bodyPr rot="5400000" vert="horz"/>
          <a:lstStyle/>
          <a:p>
            <a:pPr>
              <a:defRPr sz="1050" b="0" i="0" u="none" strike="noStrike" baseline="0">
                <a:solidFill>
                  <a:srgbClr val="000000"/>
                </a:solidFill>
                <a:latin typeface="Calibri"/>
                <a:ea typeface="Calibri"/>
                <a:cs typeface="Calibri"/>
              </a:defRPr>
            </a:pPr>
            <a:endParaRPr lang="en-US"/>
          </a:p>
        </c:txPr>
        <c:crossAx val="415922024"/>
        <c:crosses val="autoZero"/>
        <c:auto val="1"/>
        <c:lblAlgn val="ctr"/>
        <c:lblOffset val="100"/>
        <c:tickLblSkip val="1"/>
        <c:tickMarkSkip val="1"/>
        <c:noMultiLvlLbl val="0"/>
      </c:catAx>
      <c:valAx>
        <c:axId val="415922024"/>
        <c:scaling>
          <c:orientation val="minMax"/>
          <c:max val="14"/>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 per bu.</a:t>
                </a:r>
              </a:p>
            </c:rich>
          </c:tx>
          <c:layout>
            <c:manualLayout>
              <c:xMode val="edge"/>
              <c:yMode val="edge"/>
              <c:x val="1.3318518518518599E-2"/>
              <c:y val="0.38009761034772599"/>
            </c:manualLayout>
          </c:layout>
          <c:overlay val="0"/>
        </c:title>
        <c:numFmt formatCode="&quot;$&quot;#,##0.00_);\(&quot;$&quot;#,##0.00\)" sourceLinked="1"/>
        <c:majorTickMark val="out"/>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415917320"/>
        <c:crosses val="autoZero"/>
        <c:crossBetween val="between"/>
      </c:valAx>
    </c:plotArea>
    <c:legend>
      <c:legendPos val="b"/>
      <c:legendEntry>
        <c:idx val="5"/>
        <c:txPr>
          <a:bodyPr/>
          <a:lstStyle/>
          <a:p>
            <a:pPr>
              <a:defRPr sz="1400" b="0" i="0" u="none" strike="noStrike" baseline="0">
                <a:solidFill>
                  <a:srgbClr val="000000"/>
                </a:solidFill>
                <a:latin typeface="Calibri"/>
                <a:ea typeface="Calibri"/>
                <a:cs typeface="Calibri"/>
              </a:defRPr>
            </a:pPr>
            <a:endParaRPr lang="en-US"/>
          </a:p>
        </c:txPr>
      </c:legendEntry>
      <c:layout>
        <c:manualLayout>
          <c:xMode val="edge"/>
          <c:yMode val="edge"/>
          <c:x val="9.9315863450902098E-2"/>
          <c:y val="0.79811737665632798"/>
          <c:w val="0.84059184278146504"/>
          <c:h val="0.194370092763545"/>
        </c:manualLayout>
      </c:layout>
      <c:overlay val="0"/>
      <c:txPr>
        <a:bodyPr/>
        <a:lstStyle/>
        <a:p>
          <a:pPr>
            <a:defRPr sz="1400" b="0" i="0" u="none" strike="noStrike" baseline="0">
              <a:solidFill>
                <a:srgbClr val="000000"/>
              </a:solidFill>
              <a:latin typeface="Calibri"/>
              <a:ea typeface="Calibri"/>
              <a:cs typeface="Calibri"/>
            </a:defRPr>
          </a:pPr>
          <a:endParaRPr lang="en-US"/>
        </a:p>
      </c:txPr>
    </c:legend>
    <c:plotVisOnly val="0"/>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415922808"/>
        <c:axId val="415916536"/>
      </c:barChart>
      <c:catAx>
        <c:axId val="415922808"/>
        <c:scaling>
          <c:orientation val="minMax"/>
        </c:scaling>
        <c:delete val="0"/>
        <c:axPos val="b"/>
        <c:majorTickMark val="out"/>
        <c:minorTickMark val="none"/>
        <c:tickLblPos val="nextTo"/>
        <c:crossAx val="415916536"/>
        <c:crosses val="autoZero"/>
        <c:auto val="1"/>
        <c:lblAlgn val="ctr"/>
        <c:lblOffset val="100"/>
        <c:noMultiLvlLbl val="0"/>
      </c:catAx>
      <c:valAx>
        <c:axId val="415916536"/>
        <c:scaling>
          <c:orientation val="minMax"/>
        </c:scaling>
        <c:delete val="0"/>
        <c:axPos val="l"/>
        <c:majorGridlines/>
        <c:majorTickMark val="out"/>
        <c:minorTickMark val="none"/>
        <c:tickLblPos val="nextTo"/>
        <c:crossAx val="415922808"/>
        <c:crosses val="autoZero"/>
        <c:crossBetween val="between"/>
      </c:valAx>
    </c:plotArea>
    <c:legend>
      <c:legendPos val="r"/>
      <c:overlay val="0"/>
    </c:legend>
    <c:plotVisOnly val="1"/>
    <c:dispBlanksAs val="gap"/>
    <c:showDLblsOverMax val="0"/>
  </c:chart>
  <c:spPr>
    <a:ln>
      <a:noFill/>
    </a:ln>
  </c:sp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codeName="Chart1">
    <tabColor theme="2"/>
  </sheetPr>
  <sheetViews>
    <sheetView zoomScale="90" workbookViewId="0"/>
  </sheetViews>
  <sheetProtection content="1" objects="1"/>
  <pageMargins left="0.25" right="0.25" top="1.25" bottom="1.2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codeName="Chart5">
    <tabColor theme="2"/>
  </sheetPr>
  <sheetViews>
    <sheetView workbookViewId="0"/>
  </sheetViews>
  <sheetProtection content="1" objects="1"/>
  <pageMargins left="0.25" right="0.25" top="1.5" bottom="1.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codeName="Chart2">
    <tabColor theme="2"/>
  </sheetPr>
  <sheetViews>
    <sheetView workbookViewId="0"/>
  </sheetViews>
  <sheetProtection content="1" objects="1"/>
  <pageMargins left="0.25" right="0.25" top="1.25" bottom="1.2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6">
    <tabColor theme="2"/>
  </sheetPr>
  <sheetViews>
    <sheetView workbookViewId="0"/>
  </sheetViews>
  <sheetProtection content="1" objects="1"/>
  <pageMargins left="0.25" right="0.25" top="1.5" bottom="1.5" header="0.3" footer="0.3"/>
  <pageSetup orientation="landscape"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codeName="Chart7">
    <tabColor theme="2"/>
  </sheetPr>
  <sheetViews>
    <sheetView workbookViewId="0"/>
  </sheetViews>
  <sheetProtection content="1" objects="1"/>
  <pageMargins left="0.25" right="0.25" top="1.5" bottom="1.5" header="0.3" footer="0.3"/>
  <pageSetup orientation="landscape" r:id="rId1"/>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8">
    <tabColor theme="2"/>
  </sheetPr>
  <sheetViews>
    <sheetView workbookViewId="0"/>
  </sheetViews>
  <sheetProtection content="1" objects="1"/>
  <pageMargins left="0.25" right="0.25" top="1.5" bottom="1.5" header="0.5" footer="0.5"/>
  <pageSetup orientation="landscape"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3">
    <tabColor theme="2"/>
  </sheetPr>
  <sheetViews>
    <sheetView workbookViewId="0"/>
  </sheetViews>
  <sheetProtection content="1" objects="1"/>
  <pageMargins left="0.25" right="0.25" top="1.5" bottom="1.5" header="0.5" footer="0.5"/>
  <pageSetup orientation="landscape"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4">
    <tabColor theme="2"/>
  </sheetPr>
  <sheetViews>
    <sheetView workbookViewId="0"/>
  </sheetViews>
  <pageMargins left="0.25" right="0.25" top="1.5" bottom="1.5" header="0.5" footer="0.5"/>
  <pageSetup orientation="landscape" r:id="rId1"/>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9">
    <tabColor theme="2"/>
  </sheetPr>
  <sheetViews>
    <sheetView workbookViewId="0"/>
  </sheetViews>
  <sheetProtection content="1" objects="1"/>
  <pageMargins left="0.25" right="0.25" top="1.25" bottom="1.2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4572000</xdr:colOff>
      <xdr:row>45</xdr:row>
      <xdr:rowOff>66675</xdr:rowOff>
    </xdr:from>
    <xdr:to>
      <xdr:col>1</xdr:col>
      <xdr:colOff>240030</xdr:colOff>
      <xdr:row>48</xdr:row>
      <xdr:rowOff>142875</xdr:rowOff>
    </xdr:to>
    <xdr:pic>
      <xdr:nvPicPr>
        <xdr:cNvPr id="4" name="Picture 1" title="ISU Extension and Outreach image">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572000" y="11087100"/>
          <a:ext cx="295465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Landowner returns per bushel chart">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352285" name="Chart 29" title="Landowner returns per bushel chart">
          <a:extLst xmlns:a="http://schemas.openxmlformats.org/drawingml/2006/main">
            <a:ext uri="{FF2B5EF4-FFF2-40B4-BE49-F238E27FC236}">
              <a16:creationId xmlns:a16="http://schemas.microsoft.com/office/drawing/2014/main" id="{77F174A0-5FDF-4104-8FD0-CA37B49B6D5E}"/>
            </a:ext>
          </a:extLst>
        </cdr:cNvPr>
        <cdr:cNvGraphicFramePr>
          <a:graphicFrameLocks xmlns:a="http://schemas.openxmlformats.org/drawingml/2006/main"/>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12.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Tenant returns per bushel chart">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Landowner returns per acre chart">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9496425" cy="5381625"/>
    <xdr:graphicFrame macro="">
      <xdr:nvGraphicFramePr>
        <xdr:cNvPr id="2" name="Chart 1" title="Tenant returns per acre chart">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482667" cy="5365750"/>
    <xdr:graphicFrame macro="">
      <xdr:nvGraphicFramePr>
        <xdr:cNvPr id="2" name="Chart 1" title="Soybean yield chart">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Income charts">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cdr:y>
    </cdr:from>
    <cdr:to>
      <cdr:x>0.49685</cdr:x>
      <cdr:y>0.99342</cdr:y>
    </cdr:to>
    <cdr:graphicFrame macro="">
      <cdr:nvGraphicFramePr>
        <cdr:cNvPr id="2" name="Chart 1" title="Soybean farmer income per acre chart">
          <a:extLst xmlns:a="http://schemas.openxmlformats.org/drawingml/2006/main">
            <a:ext uri="{FF2B5EF4-FFF2-40B4-BE49-F238E27FC236}">
              <a16:creationId xmlns:a16="http://schemas.microsoft.com/office/drawing/2014/main" id="{A1A5FC50-F2D3-4E48-8A24-49BBC792E296}"/>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dr:relSizeAnchor xmlns:cdr="http://schemas.openxmlformats.org/drawingml/2006/chartDrawing">
    <cdr:from>
      <cdr:x>0.50122</cdr:x>
      <cdr:y>0</cdr:y>
    </cdr:from>
    <cdr:to>
      <cdr:x>0.99807</cdr:x>
      <cdr:y>0.99342</cdr:y>
    </cdr:to>
    <cdr:graphicFrame macro="">
      <cdr:nvGraphicFramePr>
        <cdr:cNvPr id="3" name="Chart 1" title="Soybean farmer income per bushel chart">
          <a:extLst xmlns:a="http://schemas.openxmlformats.org/drawingml/2006/main">
            <a:ext uri="{FF2B5EF4-FFF2-40B4-BE49-F238E27FC236}">
              <a16:creationId xmlns:a16="http://schemas.microsoft.com/office/drawing/2014/main" id="{79B32E5D-361C-45FD-9B5F-8097A717B672}"/>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drawings/drawing5.xml><?xml version="1.0" encoding="utf-8"?>
<xdr:wsDr xmlns:xdr="http://schemas.openxmlformats.org/drawingml/2006/spreadsheetDrawing" xmlns:a="http://schemas.openxmlformats.org/drawingml/2006/main">
  <xdr:absoluteAnchor>
    <xdr:pos x="0" y="0"/>
    <xdr:ext cx="9496425" cy="5381625"/>
    <xdr:graphicFrame macro="">
      <xdr:nvGraphicFramePr>
        <xdr:cNvPr id="2" name="Chart 1" title="Soybean production input price index chart">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Cost per bushel charts">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0.50147</cdr:x>
      <cdr:y>0</cdr:y>
    </cdr:from>
    <cdr:to>
      <cdr:x>0.99832</cdr:x>
      <cdr:y>0.99312</cdr:y>
    </cdr:to>
    <cdr:graphicFrame macro="">
      <cdr:nvGraphicFramePr>
        <cdr:cNvPr id="2" name="Chart 1" title="Tenant farmer production costs per bushel chart">
          <a:extLst xmlns:a="http://schemas.openxmlformats.org/drawingml/2006/main">
            <a:ext uri="{FF2B5EF4-FFF2-40B4-BE49-F238E27FC236}">
              <a16:creationId xmlns:a16="http://schemas.microsoft.com/office/drawing/2014/main" id="{B4462143-4E17-4652-BC1E-E4E7B3530A96}"/>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dr:relSizeAnchor xmlns:cdr="http://schemas.openxmlformats.org/drawingml/2006/chartDrawing">
    <cdr:from>
      <cdr:x>0</cdr:x>
      <cdr:y>0</cdr:y>
    </cdr:from>
    <cdr:to>
      <cdr:x>0.49685</cdr:x>
      <cdr:y>0.99342</cdr:y>
    </cdr:to>
    <cdr:graphicFrame macro="">
      <cdr:nvGraphicFramePr>
        <cdr:cNvPr id="3" name="Chart 1" title="Landowner farmer production costs per bushel chart">
          <a:extLst xmlns:a="http://schemas.openxmlformats.org/drawingml/2006/main">
            <a:ext uri="{FF2B5EF4-FFF2-40B4-BE49-F238E27FC236}">
              <a16:creationId xmlns:a16="http://schemas.microsoft.com/office/drawing/2014/main" id="{467C03A8-3B53-490C-89EE-9429F31C20EC}"/>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drawings/drawing8.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Cost per acre charts">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0.50215</cdr:x>
      <cdr:y>0</cdr:y>
    </cdr:from>
    <cdr:to>
      <cdr:x>0.999</cdr:x>
      <cdr:y>0.99342</cdr:y>
    </cdr:to>
    <cdr:graphicFrame macro="">
      <cdr:nvGraphicFramePr>
        <cdr:cNvPr id="2" name="Chart 1" title="Tenant farmer production costs per acre chart">
          <a:extLst xmlns:a="http://schemas.openxmlformats.org/drawingml/2006/main">
            <a:ext uri="{FF2B5EF4-FFF2-40B4-BE49-F238E27FC236}">
              <a16:creationId xmlns:a16="http://schemas.microsoft.com/office/drawing/2014/main" id="{A9ECE3A7-FDD9-400A-9B1B-2A68BF46E695}"/>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dr:relSizeAnchor xmlns:cdr="http://schemas.openxmlformats.org/drawingml/2006/chartDrawing">
    <cdr:from>
      <cdr:x>0</cdr:x>
      <cdr:y>2.03069E-7</cdr:y>
    </cdr:from>
    <cdr:to>
      <cdr:x>0.49685</cdr:x>
      <cdr:y>0.99342</cdr:y>
    </cdr:to>
    <cdr:graphicFrame macro="">
      <cdr:nvGraphicFramePr>
        <cdr:cNvPr id="3" name="Chart 1" title="Landowner farm production costs per acre chart">
          <a:extLst xmlns:a="http://schemas.openxmlformats.org/drawingml/2006/main">
            <a:ext uri="{FF2B5EF4-FFF2-40B4-BE49-F238E27FC236}">
              <a16:creationId xmlns:a16="http://schemas.microsoft.com/office/drawing/2014/main" id="{44409B68-CDFF-4B38-8134-FD74AFC4D10F}"/>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extension.iastate.edu/agdm/wholefarm/html/c2-10.html" TargetMode="External"/><Relationship Id="rId7" Type="http://schemas.openxmlformats.org/officeDocument/2006/relationships/printerSettings" Target="../printerSettings/printerSettings1.bin"/><Relationship Id="rId2" Type="http://schemas.openxmlformats.org/officeDocument/2006/relationships/hyperlink" Target="http://www.extension.iastate.edu/agdm/crops/html/a1-20.html" TargetMode="External"/><Relationship Id="rId1" Type="http://schemas.openxmlformats.org/officeDocument/2006/relationships/hyperlink" Target="mailto:dhof@iastate.edu?subject=AgDM%20Soybean%20Profitability" TargetMode="External"/><Relationship Id="rId6" Type="http://schemas.openxmlformats.org/officeDocument/2006/relationships/hyperlink" Target="mailto:aholste@iastate.edu?subject=A1-86" TargetMode="External"/><Relationship Id="rId5" Type="http://schemas.openxmlformats.org/officeDocument/2006/relationships/hyperlink" Target="http://www.extension.iastate.edu/diversity/ext" TargetMode="External"/><Relationship Id="rId4" Type="http://schemas.openxmlformats.org/officeDocument/2006/relationships/hyperlink" Target="http://www.extension.iastate.edu/agdm/"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nass.usda.gov/Statistics_by_State/Iowa/index.php" TargetMode="External"/><Relationship Id="rId7" Type="http://schemas.openxmlformats.org/officeDocument/2006/relationships/hyperlink" Target="http://www.extension.iastate.edu/agdm/wholefarm/html/c2-10.html" TargetMode="External"/><Relationship Id="rId2" Type="http://schemas.openxmlformats.org/officeDocument/2006/relationships/hyperlink" Target="http://www.extension.iastate.edu/agdm/wholefarm/html/c2-10.html" TargetMode="External"/><Relationship Id="rId1" Type="http://schemas.openxmlformats.org/officeDocument/2006/relationships/hyperlink" Target="http://www.extension.iastate.edu/agdm/crops/html/a1-20.html" TargetMode="External"/><Relationship Id="rId6" Type="http://schemas.openxmlformats.org/officeDocument/2006/relationships/hyperlink" Target="http://www.extension.iastate.edu/agdm/crops/html/a1-20.html" TargetMode="External"/><Relationship Id="rId5" Type="http://schemas.openxmlformats.org/officeDocument/2006/relationships/hyperlink" Target="https://www.extension.iastate.edu/agdm/wholefarm/html/c2-10.html" TargetMode="External"/><Relationship Id="rId10" Type="http://schemas.openxmlformats.org/officeDocument/2006/relationships/comments" Target="../comments1.xml"/><Relationship Id="rId4" Type="http://schemas.openxmlformats.org/officeDocument/2006/relationships/hyperlink" Target="https://www.extension.iastate.edu/agdm/crops/html/a1-20.html"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43"/>
    <pageSetUpPr autoPageBreaks="0"/>
  </sheetPr>
  <dimension ref="A1:O61"/>
  <sheetViews>
    <sheetView showGridLines="0" tabSelected="1" workbookViewId="0"/>
  </sheetViews>
  <sheetFormatPr defaultColWidth="8.88671875" defaultRowHeight="13.2" x14ac:dyDescent="0.25"/>
  <cols>
    <col min="1" max="1" width="109.33203125" style="391" customWidth="1"/>
    <col min="2" max="2" width="25.44140625" customWidth="1"/>
  </cols>
  <sheetData>
    <row r="1" spans="1:2" ht="28.5" customHeight="1" x14ac:dyDescent="0.4">
      <c r="A1" s="377" t="s">
        <v>99</v>
      </c>
      <c r="B1" s="160"/>
    </row>
    <row r="2" spans="1:2" ht="18" thickBot="1" x14ac:dyDescent="0.35">
      <c r="A2" s="378"/>
      <c r="B2" s="2"/>
    </row>
    <row r="3" spans="1:2" ht="70.349999999999994" customHeight="1" thickBot="1" x14ac:dyDescent="0.3">
      <c r="A3" s="379" t="s">
        <v>100</v>
      </c>
      <c r="B3" s="167" t="s">
        <v>165</v>
      </c>
    </row>
    <row r="4" spans="1:2" x14ac:dyDescent="0.25">
      <c r="A4" s="380"/>
      <c r="B4" s="2"/>
    </row>
    <row r="5" spans="1:2" ht="15" customHeight="1" x14ac:dyDescent="0.3">
      <c r="A5" s="381" t="s">
        <v>24</v>
      </c>
      <c r="B5" s="2"/>
    </row>
    <row r="6" spans="1:2" ht="52.8" x14ac:dyDescent="0.25">
      <c r="A6" s="379" t="s">
        <v>107</v>
      </c>
      <c r="B6" s="42"/>
    </row>
    <row r="7" spans="1:2" x14ac:dyDescent="0.25">
      <c r="A7" s="380"/>
      <c r="B7" s="2"/>
    </row>
    <row r="8" spans="1:2" ht="15" customHeight="1" x14ac:dyDescent="0.3">
      <c r="A8" s="381" t="s">
        <v>25</v>
      </c>
      <c r="B8" s="2"/>
    </row>
    <row r="9" spans="1:2" ht="79.2" x14ac:dyDescent="0.25">
      <c r="A9" s="382" t="s">
        <v>172</v>
      </c>
      <c r="B9" s="42"/>
    </row>
    <row r="10" spans="1:2" x14ac:dyDescent="0.25">
      <c r="A10" s="380"/>
      <c r="B10" s="2"/>
    </row>
    <row r="11" spans="1:2" ht="15" customHeight="1" x14ac:dyDescent="0.3">
      <c r="A11" s="381" t="s">
        <v>26</v>
      </c>
      <c r="B11" s="2"/>
    </row>
    <row r="12" spans="1:2" ht="26.1" customHeight="1" x14ac:dyDescent="0.25">
      <c r="A12" s="379" t="s">
        <v>101</v>
      </c>
      <c r="B12" s="42"/>
    </row>
    <row r="13" spans="1:2" x14ac:dyDescent="0.25">
      <c r="A13" s="380"/>
      <c r="B13" s="2"/>
    </row>
    <row r="14" spans="1:2" ht="15" customHeight="1" x14ac:dyDescent="0.3">
      <c r="A14" s="381" t="s">
        <v>27</v>
      </c>
      <c r="B14" s="2"/>
    </row>
    <row r="15" spans="1:2" ht="12.75" customHeight="1" x14ac:dyDescent="0.25">
      <c r="A15" s="383" t="s">
        <v>108</v>
      </c>
      <c r="B15" s="42"/>
    </row>
    <row r="16" spans="1:2" x14ac:dyDescent="0.25">
      <c r="A16" s="384" t="s">
        <v>110</v>
      </c>
      <c r="B16" s="2"/>
    </row>
    <row r="17" spans="1:2" x14ac:dyDescent="0.25">
      <c r="A17" s="379" t="s">
        <v>28</v>
      </c>
      <c r="B17" s="2"/>
    </row>
    <row r="18" spans="1:2" x14ac:dyDescent="0.25">
      <c r="A18" s="379" t="s">
        <v>81</v>
      </c>
      <c r="B18" s="2"/>
    </row>
    <row r="19" spans="1:2" ht="26.4" x14ac:dyDescent="0.25">
      <c r="A19" s="379" t="s">
        <v>80</v>
      </c>
      <c r="B19" s="42"/>
    </row>
    <row r="20" spans="1:2" ht="27" customHeight="1" x14ac:dyDescent="0.25">
      <c r="A20" s="385" t="s">
        <v>171</v>
      </c>
      <c r="B20" s="161"/>
    </row>
    <row r="21" spans="1:2" ht="26.1" customHeight="1" x14ac:dyDescent="0.25">
      <c r="A21" s="385" t="s">
        <v>170</v>
      </c>
      <c r="B21" s="161"/>
    </row>
    <row r="22" spans="1:2" x14ac:dyDescent="0.25">
      <c r="A22" s="379" t="s">
        <v>29</v>
      </c>
      <c r="B22" s="2"/>
    </row>
    <row r="23" spans="1:2" x14ac:dyDescent="0.25">
      <c r="A23" s="379" t="s">
        <v>30</v>
      </c>
      <c r="B23" s="2"/>
    </row>
    <row r="24" spans="1:2" x14ac:dyDescent="0.25">
      <c r="A24" s="379" t="s">
        <v>31</v>
      </c>
      <c r="B24" s="2"/>
    </row>
    <row r="25" spans="1:2" x14ac:dyDescent="0.25">
      <c r="A25" s="379" t="s">
        <v>32</v>
      </c>
      <c r="B25" s="2"/>
    </row>
    <row r="26" spans="1:2" ht="39.6" x14ac:dyDescent="0.25">
      <c r="A26" s="382" t="s">
        <v>169</v>
      </c>
      <c r="B26" s="42"/>
    </row>
    <row r="27" spans="1:2" x14ac:dyDescent="0.25">
      <c r="A27" s="379" t="s">
        <v>82</v>
      </c>
      <c r="B27" s="2"/>
    </row>
    <row r="28" spans="1:2" x14ac:dyDescent="0.25">
      <c r="A28" s="380"/>
      <c r="B28" s="2"/>
    </row>
    <row r="29" spans="1:2" ht="15" customHeight="1" x14ac:dyDescent="0.3">
      <c r="A29" s="381" t="s">
        <v>33</v>
      </c>
      <c r="B29" s="2"/>
    </row>
    <row r="30" spans="1:2" ht="39.6" x14ac:dyDescent="0.25">
      <c r="A30" s="379" t="s">
        <v>102</v>
      </c>
      <c r="B30" s="42"/>
    </row>
    <row r="31" spans="1:2" x14ac:dyDescent="0.25">
      <c r="A31" s="379"/>
      <c r="B31" s="154"/>
    </row>
    <row r="32" spans="1:2" ht="15.6" x14ac:dyDescent="0.3">
      <c r="A32" s="386" t="s">
        <v>106</v>
      </c>
      <c r="B32" s="154"/>
    </row>
    <row r="33" spans="1:2" x14ac:dyDescent="0.25">
      <c r="A33" s="387" t="s">
        <v>90</v>
      </c>
      <c r="B33" s="154"/>
    </row>
    <row r="34" spans="1:2" ht="15.6" x14ac:dyDescent="0.3">
      <c r="A34" s="388"/>
      <c r="B34" s="154"/>
    </row>
    <row r="35" spans="1:2" ht="15.6" x14ac:dyDescent="0.3">
      <c r="A35" s="386" t="s">
        <v>105</v>
      </c>
      <c r="B35" s="154"/>
    </row>
    <row r="36" spans="1:2" x14ac:dyDescent="0.25">
      <c r="A36" s="389" t="s">
        <v>168</v>
      </c>
      <c r="B36" s="154"/>
    </row>
    <row r="37" spans="1:2" x14ac:dyDescent="0.25">
      <c r="A37" s="390" t="s">
        <v>167</v>
      </c>
      <c r="B37" s="154"/>
    </row>
    <row r="38" spans="1:2" x14ac:dyDescent="0.25">
      <c r="A38" s="387" t="s">
        <v>91</v>
      </c>
      <c r="B38" s="40"/>
    </row>
    <row r="39" spans="1:2" x14ac:dyDescent="0.25">
      <c r="B39" s="41"/>
    </row>
    <row r="40" spans="1:2" ht="15.6" x14ac:dyDescent="0.3">
      <c r="A40" s="386" t="s">
        <v>104</v>
      </c>
      <c r="B40" s="41"/>
    </row>
    <row r="41" spans="1:2" x14ac:dyDescent="0.25">
      <c r="A41" s="392" t="s">
        <v>35</v>
      </c>
      <c r="B41" s="41"/>
    </row>
    <row r="42" spans="1:2" x14ac:dyDescent="0.25">
      <c r="A42" s="387" t="s">
        <v>89</v>
      </c>
      <c r="B42" s="153"/>
    </row>
    <row r="43" spans="1:2" x14ac:dyDescent="0.25">
      <c r="A43" s="392" t="s">
        <v>166</v>
      </c>
      <c r="B43" s="153"/>
    </row>
    <row r="44" spans="1:2" x14ac:dyDescent="0.25">
      <c r="A44" s="387" t="s">
        <v>92</v>
      </c>
      <c r="B44" s="153"/>
    </row>
    <row r="45" spans="1:2" x14ac:dyDescent="0.25">
      <c r="A45" s="387" t="s">
        <v>93</v>
      </c>
      <c r="B45" s="153"/>
    </row>
    <row r="46" spans="1:2" x14ac:dyDescent="0.25">
      <c r="A46" s="390" t="s">
        <v>148</v>
      </c>
      <c r="B46" s="153"/>
    </row>
    <row r="47" spans="1:2" x14ac:dyDescent="0.25">
      <c r="A47" s="390" t="s">
        <v>151</v>
      </c>
      <c r="B47" s="153"/>
    </row>
    <row r="48" spans="1:2" x14ac:dyDescent="0.25">
      <c r="A48" s="390" t="s">
        <v>149</v>
      </c>
      <c r="B48" s="153"/>
    </row>
    <row r="49" spans="1:15" x14ac:dyDescent="0.25">
      <c r="A49" s="390" t="s">
        <v>150</v>
      </c>
      <c r="B49" s="153"/>
    </row>
    <row r="50" spans="1:15" x14ac:dyDescent="0.25">
      <c r="A50" s="393"/>
      <c r="B50" s="1"/>
    </row>
    <row r="51" spans="1:15" ht="15.6" x14ac:dyDescent="0.3">
      <c r="A51" s="394" t="s">
        <v>103</v>
      </c>
      <c r="B51" s="43"/>
    </row>
    <row r="52" spans="1:15" x14ac:dyDescent="0.25">
      <c r="A52" s="462" t="s">
        <v>218</v>
      </c>
    </row>
    <row r="53" spans="1:15" x14ac:dyDescent="0.25">
      <c r="A53" s="463" t="s">
        <v>217</v>
      </c>
      <c r="B53" s="162"/>
    </row>
    <row r="54" spans="1:15" x14ac:dyDescent="0.25">
      <c r="A54" s="395" t="s">
        <v>23</v>
      </c>
      <c r="B54" s="163"/>
    </row>
    <row r="55" spans="1:15" x14ac:dyDescent="0.25">
      <c r="A55" s="396">
        <f>'Monthly Profitability'!C284</f>
        <v>45049</v>
      </c>
      <c r="B55" s="164"/>
    </row>
    <row r="56" spans="1:15" x14ac:dyDescent="0.25">
      <c r="A56" s="397" t="s">
        <v>77</v>
      </c>
      <c r="B56" s="165"/>
    </row>
    <row r="57" spans="1:15" x14ac:dyDescent="0.25">
      <c r="A57" s="397">
        <f>'Monthly Profitability'!C285</f>
        <v>45092</v>
      </c>
      <c r="B57" s="165"/>
    </row>
    <row r="58" spans="1:15" x14ac:dyDescent="0.25">
      <c r="A58" s="393"/>
      <c r="B58" s="1"/>
    </row>
    <row r="59" spans="1:15" s="134" customFormat="1" ht="31.65" customHeight="1" x14ac:dyDescent="0.25">
      <c r="A59" s="398" t="s">
        <v>177</v>
      </c>
      <c r="B59" s="208"/>
      <c r="C59" s="208"/>
      <c r="D59" s="208"/>
      <c r="E59" s="208"/>
      <c r="F59" s="208"/>
      <c r="G59" s="208"/>
      <c r="H59" s="208"/>
      <c r="I59" s="208"/>
      <c r="J59" s="208"/>
      <c r="K59" s="208"/>
      <c r="L59" s="208"/>
      <c r="M59" s="208"/>
      <c r="N59" s="208"/>
      <c r="O59" s="208"/>
    </row>
    <row r="60" spans="1:15" ht="18.149999999999999" customHeight="1" x14ac:dyDescent="0.25">
      <c r="A60" s="399"/>
      <c r="B60" s="166"/>
    </row>
    <row r="61" spans="1:15" x14ac:dyDescent="0.25">
      <c r="A61" s="399"/>
      <c r="B61" s="166"/>
    </row>
  </sheetData>
  <sheetProtection sheet="1" objects="1" scenarios="1"/>
  <hyperlinks>
    <hyperlink ref="A48:B48" r:id="rId1" display="Authors: Don Hofstrand &amp;" xr:uid="{00000000-0004-0000-0000-000000000000}"/>
    <hyperlink ref="A20" r:id="rId2" xr:uid="{00000000-0004-0000-0000-000001000000}"/>
    <hyperlink ref="A21" r:id="rId3" xr:uid="{00000000-0004-0000-0000-000002000000}"/>
    <hyperlink ref="A51" r:id="rId4" display="Ag Decision Maker - Ethanol Production Profitability" xr:uid="{00000000-0004-0000-0000-000003000000}"/>
    <hyperlink ref="A59" r:id="rId5" tooltip="Extension policies" xr:uid="{00000000-0004-0000-0000-000004000000}"/>
    <hyperlink ref="A53" r:id="rId6" xr:uid="{00000000-0004-0000-0000-000005000000}"/>
  </hyperlinks>
  <pageMargins left="0.7" right="0.7" top="0.75" bottom="0.75" header="0.3" footer="0.3"/>
  <pageSetup scale="70"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3"/>
    <pageSetUpPr fitToPage="1"/>
  </sheetPr>
  <dimension ref="A1:AQ77"/>
  <sheetViews>
    <sheetView showGridLines="0" zoomScale="90" zoomScaleNormal="90" workbookViewId="0">
      <selection sqref="A1:X1"/>
    </sheetView>
  </sheetViews>
  <sheetFormatPr defaultColWidth="9.109375" defaultRowHeight="13.2" x14ac:dyDescent="0.25"/>
  <cols>
    <col min="1" max="1" width="47.44140625" style="363" customWidth="1"/>
    <col min="2" max="7" width="9.6640625" style="3" customWidth="1"/>
    <col min="8" max="15" width="9.44140625" style="4" customWidth="1"/>
    <col min="16" max="19" width="9.44140625" style="3" customWidth="1"/>
    <col min="20" max="20" width="9.44140625" style="4" customWidth="1"/>
    <col min="21" max="24" width="9.44140625" style="3" customWidth="1"/>
    <col min="25" max="25" width="3.44140625" style="3" customWidth="1"/>
    <col min="26" max="27" width="9.109375" style="3"/>
    <col min="28" max="29" width="9.109375" style="3" hidden="1" customWidth="1"/>
    <col min="30" max="30" width="5.44140625" style="3" customWidth="1"/>
    <col min="31" max="37" width="5.88671875" style="3" customWidth="1"/>
    <col min="38" max="16384" width="9.109375" style="3"/>
  </cols>
  <sheetData>
    <row r="1" spans="1:43" ht="26.4" customHeight="1" thickBot="1" x14ac:dyDescent="0.45">
      <c r="A1" s="469" t="s">
        <v>203</v>
      </c>
      <c r="B1" s="470"/>
      <c r="C1" s="470"/>
      <c r="D1" s="470"/>
      <c r="E1" s="470"/>
      <c r="F1" s="470"/>
      <c r="G1" s="470"/>
      <c r="H1" s="470"/>
      <c r="I1" s="470"/>
      <c r="J1" s="470"/>
      <c r="K1" s="470"/>
      <c r="L1" s="470"/>
      <c r="M1" s="470"/>
      <c r="N1" s="470"/>
      <c r="O1" s="470"/>
      <c r="P1" s="470"/>
      <c r="Q1" s="470"/>
      <c r="R1" s="470"/>
      <c r="S1" s="470"/>
      <c r="T1" s="470"/>
      <c r="U1" s="470"/>
      <c r="V1" s="470"/>
      <c r="W1" s="470"/>
      <c r="X1" s="471"/>
    </row>
    <row r="2" spans="1:43" ht="20.100000000000001" customHeight="1" thickBot="1" x14ac:dyDescent="0.4">
      <c r="A2" s="419" t="s">
        <v>164</v>
      </c>
      <c r="B2" s="184"/>
      <c r="C2" s="184"/>
      <c r="D2" s="184"/>
      <c r="E2" s="184"/>
      <c r="F2" s="184"/>
      <c r="G2" s="184"/>
      <c r="H2" s="185"/>
      <c r="I2" s="185"/>
      <c r="J2" s="185"/>
      <c r="K2" s="185"/>
      <c r="L2" s="185"/>
      <c r="M2" s="185"/>
      <c r="N2" s="185"/>
      <c r="O2" s="185"/>
      <c r="P2" s="185"/>
      <c r="Q2" s="185"/>
      <c r="R2" s="185"/>
      <c r="S2" s="185"/>
      <c r="T2" s="185"/>
      <c r="U2" s="185"/>
      <c r="V2" s="185"/>
      <c r="W2" s="185"/>
      <c r="X2" s="186"/>
    </row>
    <row r="3" spans="1:43" ht="17.399999999999999" x14ac:dyDescent="0.3">
      <c r="A3" s="348" t="s">
        <v>83</v>
      </c>
      <c r="B3" s="323">
        <v>2022</v>
      </c>
      <c r="C3" s="323">
        <v>2021</v>
      </c>
      <c r="D3" s="323">
        <v>2020</v>
      </c>
      <c r="E3" s="323">
        <v>2019</v>
      </c>
      <c r="F3" s="323">
        <v>2018</v>
      </c>
      <c r="G3" s="323">
        <v>2017</v>
      </c>
      <c r="H3" s="324">
        <v>2016</v>
      </c>
      <c r="I3" s="324">
        <v>2015</v>
      </c>
      <c r="J3" s="324">
        <v>2014</v>
      </c>
      <c r="K3" s="324">
        <v>2013</v>
      </c>
      <c r="L3" s="323">
        <v>2012</v>
      </c>
      <c r="M3" s="323">
        <v>2011</v>
      </c>
      <c r="N3" s="323">
        <v>2010</v>
      </c>
      <c r="O3" s="323">
        <v>2009</v>
      </c>
      <c r="P3" s="323">
        <v>2008</v>
      </c>
      <c r="Q3" s="323">
        <v>2007</v>
      </c>
      <c r="R3" s="323">
        <v>2006</v>
      </c>
      <c r="S3" s="325">
        <v>2005</v>
      </c>
      <c r="T3" s="323">
        <v>2004</v>
      </c>
      <c r="U3" s="323">
        <v>2003</v>
      </c>
      <c r="V3" s="323">
        <v>2002</v>
      </c>
      <c r="W3" s="323">
        <v>2001</v>
      </c>
      <c r="X3" s="326">
        <v>2000</v>
      </c>
      <c r="Y3" s="6"/>
      <c r="Z3" s="4"/>
      <c r="AA3" s="5"/>
      <c r="AB3" s="7"/>
      <c r="AC3" s="8"/>
      <c r="AD3" s="5"/>
      <c r="AG3" s="5"/>
      <c r="AH3" s="5"/>
      <c r="AI3" s="5"/>
      <c r="AJ3" s="5"/>
      <c r="AM3" s="5"/>
      <c r="AN3" s="5"/>
      <c r="AO3" s="5"/>
      <c r="AP3" s="5"/>
      <c r="AQ3" s="5"/>
    </row>
    <row r="4" spans="1:43" ht="15" customHeight="1" x14ac:dyDescent="0.25">
      <c r="A4" s="349" t="s">
        <v>0</v>
      </c>
      <c r="B4" s="259">
        <v>750</v>
      </c>
      <c r="C4" s="259">
        <v>750</v>
      </c>
      <c r="D4" s="259">
        <v>750</v>
      </c>
      <c r="E4" s="280">
        <v>750</v>
      </c>
      <c r="F4" s="280">
        <v>750</v>
      </c>
      <c r="G4" s="280">
        <v>750</v>
      </c>
      <c r="H4" s="289">
        <v>750</v>
      </c>
      <c r="I4" s="281">
        <v>750</v>
      </c>
      <c r="J4" s="259">
        <v>750</v>
      </c>
      <c r="K4" s="280">
        <v>750</v>
      </c>
      <c r="L4" s="280">
        <v>750</v>
      </c>
      <c r="M4" s="259">
        <v>750</v>
      </c>
      <c r="N4" s="259">
        <v>750</v>
      </c>
      <c r="O4" s="259">
        <v>750</v>
      </c>
      <c r="P4" s="259">
        <v>750</v>
      </c>
      <c r="Q4" s="259">
        <v>750</v>
      </c>
      <c r="R4" s="259">
        <v>750</v>
      </c>
      <c r="S4" s="259">
        <v>750</v>
      </c>
      <c r="T4" s="259">
        <v>750</v>
      </c>
      <c r="U4" s="259">
        <v>750</v>
      </c>
      <c r="V4" s="259">
        <v>750</v>
      </c>
      <c r="W4" s="282">
        <v>750</v>
      </c>
      <c r="X4" s="283">
        <v>750</v>
      </c>
      <c r="AA4" s="5"/>
      <c r="AB4" s="7"/>
      <c r="AC4" s="8"/>
      <c r="AD4" s="9"/>
      <c r="AE4" s="9"/>
      <c r="AG4" s="5"/>
      <c r="AH4" s="5"/>
      <c r="AI4" s="5"/>
      <c r="AJ4" s="5"/>
      <c r="AM4" s="5"/>
      <c r="AN4" s="5"/>
      <c r="AO4" s="5"/>
      <c r="AP4" s="5"/>
      <c r="AQ4" s="5"/>
    </row>
    <row r="5" spans="1:43" ht="15" customHeight="1" x14ac:dyDescent="0.25">
      <c r="A5" s="349" t="s">
        <v>1</v>
      </c>
      <c r="B5" s="259">
        <v>750</v>
      </c>
      <c r="C5" s="259">
        <v>750</v>
      </c>
      <c r="D5" s="259">
        <v>750</v>
      </c>
      <c r="E5" s="260">
        <v>750</v>
      </c>
      <c r="F5" s="260">
        <v>750</v>
      </c>
      <c r="G5" s="260">
        <v>750</v>
      </c>
      <c r="H5" s="260">
        <v>750</v>
      </c>
      <c r="I5" s="261">
        <v>750</v>
      </c>
      <c r="J5" s="262">
        <v>750</v>
      </c>
      <c r="K5" s="260">
        <v>750</v>
      </c>
      <c r="L5" s="280">
        <v>750</v>
      </c>
      <c r="M5" s="259">
        <v>750</v>
      </c>
      <c r="N5" s="259">
        <v>750</v>
      </c>
      <c r="O5" s="259">
        <v>750</v>
      </c>
      <c r="P5" s="259">
        <v>750</v>
      </c>
      <c r="Q5" s="259">
        <v>750</v>
      </c>
      <c r="R5" s="259">
        <v>750</v>
      </c>
      <c r="S5" s="259">
        <v>750</v>
      </c>
      <c r="T5" s="259">
        <v>750</v>
      </c>
      <c r="U5" s="259">
        <v>750</v>
      </c>
      <c r="V5" s="259">
        <v>750</v>
      </c>
      <c r="W5" s="282">
        <v>750</v>
      </c>
      <c r="X5" s="283">
        <v>750</v>
      </c>
      <c r="AA5" s="5"/>
      <c r="AB5" s="7"/>
      <c r="AC5" s="8"/>
      <c r="AD5" s="9"/>
      <c r="AE5" s="9"/>
      <c r="AG5" s="5"/>
      <c r="AH5" s="5"/>
      <c r="AI5" s="5"/>
      <c r="AJ5" s="5"/>
      <c r="AM5" s="5"/>
      <c r="AN5" s="5"/>
      <c r="AO5" s="5"/>
      <c r="AP5" s="5"/>
      <c r="AQ5" s="5"/>
    </row>
    <row r="6" spans="1:43" ht="15" customHeight="1" x14ac:dyDescent="0.3">
      <c r="A6" s="350" t="s">
        <v>2</v>
      </c>
      <c r="B6" s="290">
        <f>SUM(B4:B5)</f>
        <v>1500</v>
      </c>
      <c r="C6" s="290">
        <f>SUM(C4:C5)</f>
        <v>1500</v>
      </c>
      <c r="D6" s="290">
        <f>SUM(D4:D5)</f>
        <v>1500</v>
      </c>
      <c r="E6" s="290">
        <f t="shared" ref="E6:X6" si="0">SUM(E4:E5)</f>
        <v>1500</v>
      </c>
      <c r="F6" s="290">
        <f t="shared" si="0"/>
        <v>1500</v>
      </c>
      <c r="G6" s="290">
        <f t="shared" si="0"/>
        <v>1500</v>
      </c>
      <c r="H6" s="290">
        <f t="shared" si="0"/>
        <v>1500</v>
      </c>
      <c r="I6" s="290">
        <f t="shared" si="0"/>
        <v>1500</v>
      </c>
      <c r="J6" s="290">
        <f t="shared" si="0"/>
        <v>1500</v>
      </c>
      <c r="K6" s="291">
        <f t="shared" si="0"/>
        <v>1500</v>
      </c>
      <c r="L6" s="278">
        <f t="shared" si="0"/>
        <v>1500</v>
      </c>
      <c r="M6" s="292">
        <f t="shared" si="0"/>
        <v>1500</v>
      </c>
      <c r="N6" s="292">
        <f t="shared" si="0"/>
        <v>1500</v>
      </c>
      <c r="O6" s="292">
        <f t="shared" si="0"/>
        <v>1500</v>
      </c>
      <c r="P6" s="292">
        <f t="shared" si="0"/>
        <v>1500</v>
      </c>
      <c r="Q6" s="292">
        <f t="shared" si="0"/>
        <v>1500</v>
      </c>
      <c r="R6" s="292">
        <f t="shared" si="0"/>
        <v>1500</v>
      </c>
      <c r="S6" s="292">
        <f t="shared" si="0"/>
        <v>1500</v>
      </c>
      <c r="T6" s="292">
        <f t="shared" si="0"/>
        <v>1500</v>
      </c>
      <c r="U6" s="292">
        <f t="shared" si="0"/>
        <v>1500</v>
      </c>
      <c r="V6" s="292">
        <f t="shared" si="0"/>
        <v>1500</v>
      </c>
      <c r="W6" s="292">
        <f t="shared" si="0"/>
        <v>1500</v>
      </c>
      <c r="X6" s="293">
        <f t="shared" si="0"/>
        <v>1500</v>
      </c>
      <c r="AA6" s="5"/>
      <c r="AB6" s="5"/>
      <c r="AC6" s="5"/>
      <c r="AD6" s="5"/>
      <c r="AG6" s="5"/>
      <c r="AH6" s="5"/>
      <c r="AI6" s="5"/>
      <c r="AJ6" s="5"/>
      <c r="AM6" s="5"/>
      <c r="AN6" s="5"/>
      <c r="AO6" s="5"/>
      <c r="AP6" s="5"/>
      <c r="AQ6" s="5"/>
    </row>
    <row r="7" spans="1:43" ht="9" customHeight="1" x14ac:dyDescent="0.25">
      <c r="A7" s="351"/>
      <c r="B7" s="294"/>
      <c r="C7" s="294"/>
      <c r="D7" s="294"/>
      <c r="E7" s="294"/>
      <c r="F7" s="294"/>
      <c r="G7" s="294"/>
      <c r="H7" s="295"/>
      <c r="I7" s="295"/>
      <c r="J7" s="295"/>
      <c r="K7" s="296"/>
      <c r="L7" s="297"/>
      <c r="M7" s="297"/>
      <c r="N7" s="297"/>
      <c r="O7" s="297"/>
      <c r="P7" s="298"/>
      <c r="Q7" s="298"/>
      <c r="R7" s="298"/>
      <c r="S7" s="298"/>
      <c r="T7" s="297"/>
      <c r="U7" s="298"/>
      <c r="V7" s="298"/>
      <c r="W7" s="298"/>
      <c r="X7" s="299"/>
      <c r="AA7" s="5"/>
      <c r="AB7" s="7"/>
      <c r="AC7" s="8"/>
      <c r="AD7" s="5"/>
      <c r="AG7" s="5"/>
      <c r="AH7" s="5"/>
      <c r="AI7" s="5"/>
      <c r="AJ7" s="5"/>
      <c r="AM7" s="5"/>
      <c r="AN7" s="5"/>
      <c r="AO7" s="5"/>
      <c r="AP7" s="5"/>
      <c r="AQ7" s="5"/>
    </row>
    <row r="8" spans="1:43" ht="20.100000000000001" customHeight="1" x14ac:dyDescent="0.3">
      <c r="A8" s="352" t="s">
        <v>201</v>
      </c>
      <c r="B8" s="248">
        <f t="shared" ref="B8:H8" si="1">B3</f>
        <v>2022</v>
      </c>
      <c r="C8" s="248">
        <f t="shared" si="1"/>
        <v>2021</v>
      </c>
      <c r="D8" s="248">
        <f t="shared" si="1"/>
        <v>2020</v>
      </c>
      <c r="E8" s="248">
        <f t="shared" si="1"/>
        <v>2019</v>
      </c>
      <c r="F8" s="248">
        <f t="shared" si="1"/>
        <v>2018</v>
      </c>
      <c r="G8" s="248">
        <f t="shared" si="1"/>
        <v>2017</v>
      </c>
      <c r="H8" s="300">
        <f t="shared" si="1"/>
        <v>2016</v>
      </c>
      <c r="I8" s="246">
        <f t="shared" ref="I8:X8" si="2">I$3</f>
        <v>2015</v>
      </c>
      <c r="J8" s="246">
        <f t="shared" si="2"/>
        <v>2014</v>
      </c>
      <c r="K8" s="246">
        <f t="shared" si="2"/>
        <v>2013</v>
      </c>
      <c r="L8" s="246">
        <f t="shared" si="2"/>
        <v>2012</v>
      </c>
      <c r="M8" s="246">
        <f t="shared" si="2"/>
        <v>2011</v>
      </c>
      <c r="N8" s="246">
        <f t="shared" si="2"/>
        <v>2010</v>
      </c>
      <c r="O8" s="246">
        <f t="shared" si="2"/>
        <v>2009</v>
      </c>
      <c r="P8" s="246">
        <f t="shared" si="2"/>
        <v>2008</v>
      </c>
      <c r="Q8" s="246">
        <f t="shared" si="2"/>
        <v>2007</v>
      </c>
      <c r="R8" s="246">
        <f t="shared" si="2"/>
        <v>2006</v>
      </c>
      <c r="S8" s="247">
        <f t="shared" si="2"/>
        <v>2005</v>
      </c>
      <c r="T8" s="248">
        <f t="shared" si="2"/>
        <v>2004</v>
      </c>
      <c r="U8" s="248">
        <f t="shared" si="2"/>
        <v>2003</v>
      </c>
      <c r="V8" s="248">
        <f t="shared" si="2"/>
        <v>2002</v>
      </c>
      <c r="W8" s="248">
        <f t="shared" si="2"/>
        <v>2001</v>
      </c>
      <c r="X8" s="249">
        <f t="shared" si="2"/>
        <v>2000</v>
      </c>
      <c r="Y8" s="10"/>
      <c r="AA8" s="5"/>
      <c r="AB8" s="7"/>
      <c r="AC8" s="8"/>
      <c r="AD8" s="5"/>
      <c r="AE8" s="10"/>
      <c r="AG8" s="5"/>
      <c r="AH8" s="5"/>
      <c r="AI8" s="5"/>
      <c r="AJ8" s="5"/>
      <c r="AK8" s="10"/>
      <c r="AM8" s="5"/>
      <c r="AN8" s="5"/>
      <c r="AO8" s="5"/>
      <c r="AP8" s="5"/>
      <c r="AQ8" s="5"/>
    </row>
    <row r="9" spans="1:43" ht="15" customHeight="1" x14ac:dyDescent="0.3">
      <c r="A9" s="353"/>
      <c r="B9" s="270"/>
      <c r="C9" s="270"/>
      <c r="D9" s="270"/>
      <c r="E9" s="270"/>
      <c r="F9" s="270"/>
      <c r="G9" s="270"/>
      <c r="H9" s="301"/>
      <c r="I9" s="270"/>
      <c r="J9" s="270"/>
      <c r="K9" s="302"/>
      <c r="L9" s="303"/>
      <c r="M9" s="303"/>
      <c r="N9" s="303"/>
      <c r="O9" s="303"/>
      <c r="P9" s="303"/>
      <c r="Q9" s="303"/>
      <c r="R9" s="303"/>
      <c r="S9" s="303"/>
      <c r="T9" s="304"/>
      <c r="U9" s="304"/>
      <c r="V9" s="304"/>
      <c r="W9" s="304"/>
      <c r="X9" s="305"/>
    </row>
    <row r="10" spans="1:43" ht="15" customHeight="1" x14ac:dyDescent="0.3">
      <c r="A10" s="354" t="s">
        <v>187</v>
      </c>
      <c r="B10" s="306">
        <v>58.5</v>
      </c>
      <c r="C10" s="306">
        <v>63</v>
      </c>
      <c r="D10" s="306">
        <v>54</v>
      </c>
      <c r="E10" s="307">
        <v>55</v>
      </c>
      <c r="F10" s="307">
        <v>56</v>
      </c>
      <c r="G10" s="307">
        <v>57</v>
      </c>
      <c r="H10" s="308">
        <v>60</v>
      </c>
      <c r="I10" s="309">
        <v>56.5</v>
      </c>
      <c r="J10" s="306">
        <v>51</v>
      </c>
      <c r="K10" s="307">
        <v>45.5</v>
      </c>
      <c r="L10" s="306">
        <v>45</v>
      </c>
      <c r="M10" s="306">
        <v>51.5</v>
      </c>
      <c r="N10" s="306">
        <v>51</v>
      </c>
      <c r="O10" s="306">
        <v>51</v>
      </c>
      <c r="P10" s="306">
        <v>46.5</v>
      </c>
      <c r="Q10" s="306">
        <v>52</v>
      </c>
      <c r="R10" s="306">
        <v>50.5</v>
      </c>
      <c r="S10" s="306">
        <v>52.5</v>
      </c>
      <c r="T10" s="306">
        <v>49</v>
      </c>
      <c r="U10" s="306">
        <v>32.5</v>
      </c>
      <c r="V10" s="306">
        <v>48</v>
      </c>
      <c r="W10" s="306">
        <v>44</v>
      </c>
      <c r="X10" s="310">
        <v>43.5</v>
      </c>
    </row>
    <row r="11" spans="1:43" ht="15" customHeight="1" x14ac:dyDescent="0.3">
      <c r="A11" s="354"/>
      <c r="B11" s="311"/>
      <c r="C11" s="311"/>
      <c r="D11" s="311"/>
      <c r="E11" s="311"/>
      <c r="F11" s="311"/>
      <c r="G11" s="311"/>
      <c r="H11" s="312"/>
      <c r="I11" s="252"/>
      <c r="J11" s="252"/>
      <c r="K11" s="252"/>
      <c r="L11" s="278"/>
      <c r="M11" s="278"/>
      <c r="N11" s="278"/>
      <c r="O11" s="278"/>
      <c r="P11" s="278"/>
      <c r="Q11" s="278"/>
      <c r="R11" s="278"/>
      <c r="S11" s="278"/>
      <c r="T11" s="278"/>
      <c r="U11" s="278"/>
      <c r="V11" s="278"/>
      <c r="W11" s="278"/>
      <c r="X11" s="279"/>
    </row>
    <row r="12" spans="1:43" ht="15" customHeight="1" x14ac:dyDescent="0.3">
      <c r="A12" s="355" t="s">
        <v>200</v>
      </c>
      <c r="B12" s="402">
        <v>0</v>
      </c>
      <c r="C12" s="402">
        <v>0</v>
      </c>
      <c r="D12" s="402">
        <v>0</v>
      </c>
      <c r="E12" s="402">
        <v>0</v>
      </c>
      <c r="F12" s="402">
        <v>0</v>
      </c>
      <c r="G12" s="402">
        <v>0</v>
      </c>
      <c r="H12" s="402">
        <v>0</v>
      </c>
      <c r="I12" s="402">
        <v>0</v>
      </c>
      <c r="J12" s="402">
        <v>0</v>
      </c>
      <c r="K12" s="402">
        <v>0</v>
      </c>
      <c r="L12" s="402">
        <v>0</v>
      </c>
      <c r="M12" s="402">
        <v>0</v>
      </c>
      <c r="N12" s="402">
        <v>0</v>
      </c>
      <c r="O12" s="402">
        <v>0</v>
      </c>
      <c r="P12" s="402">
        <v>0</v>
      </c>
      <c r="Q12" s="402">
        <v>0</v>
      </c>
      <c r="R12" s="402">
        <v>0</v>
      </c>
      <c r="S12" s="402">
        <v>0</v>
      </c>
      <c r="T12" s="402">
        <v>0</v>
      </c>
      <c r="U12" s="402">
        <v>0</v>
      </c>
      <c r="V12" s="402">
        <v>0</v>
      </c>
      <c r="W12" s="402">
        <v>0</v>
      </c>
      <c r="X12" s="417">
        <v>0</v>
      </c>
    </row>
    <row r="13" spans="1:43" ht="15" customHeight="1" x14ac:dyDescent="0.3">
      <c r="A13" s="354"/>
      <c r="B13" s="311"/>
      <c r="C13" s="311"/>
      <c r="D13" s="311"/>
      <c r="E13" s="311"/>
      <c r="F13" s="311"/>
      <c r="G13" s="311"/>
      <c r="H13" s="252"/>
      <c r="I13" s="252"/>
      <c r="J13" s="252"/>
      <c r="K13" s="252"/>
      <c r="L13" s="253"/>
      <c r="M13" s="253"/>
      <c r="N13" s="253"/>
      <c r="O13" s="253"/>
      <c r="P13" s="253"/>
      <c r="Q13" s="253"/>
      <c r="R13" s="253"/>
      <c r="S13" s="253"/>
      <c r="T13" s="253"/>
      <c r="U13" s="253"/>
      <c r="V13" s="253"/>
      <c r="W13" s="253"/>
      <c r="X13" s="254"/>
    </row>
    <row r="14" spans="1:43" ht="15" customHeight="1" x14ac:dyDescent="0.3">
      <c r="A14" s="354" t="s">
        <v>38</v>
      </c>
      <c r="B14" s="311"/>
      <c r="C14" s="311"/>
      <c r="D14" s="311"/>
      <c r="E14" s="311"/>
      <c r="F14" s="311"/>
      <c r="G14" s="311"/>
      <c r="H14" s="251"/>
      <c r="I14" s="252"/>
      <c r="J14" s="252"/>
      <c r="K14" s="252"/>
      <c r="L14" s="253"/>
      <c r="M14" s="253"/>
      <c r="N14" s="253"/>
      <c r="O14" s="253"/>
      <c r="P14" s="253"/>
      <c r="Q14" s="253"/>
      <c r="R14" s="253"/>
      <c r="S14" s="253"/>
      <c r="T14" s="253"/>
      <c r="U14" s="253"/>
      <c r="V14" s="253"/>
      <c r="W14" s="253"/>
      <c r="X14" s="254"/>
    </row>
    <row r="15" spans="1:43" ht="15" customHeight="1" x14ac:dyDescent="0.25">
      <c r="A15" s="349" t="s">
        <v>188</v>
      </c>
      <c r="B15" s="236">
        <v>0</v>
      </c>
      <c r="C15" s="236">
        <v>0</v>
      </c>
      <c r="D15" s="236">
        <v>0</v>
      </c>
      <c r="E15" s="237">
        <v>0</v>
      </c>
      <c r="F15" s="237">
        <v>0</v>
      </c>
      <c r="G15" s="237">
        <v>0</v>
      </c>
      <c r="H15" s="238">
        <v>0</v>
      </c>
      <c r="I15" s="239">
        <v>0</v>
      </c>
      <c r="J15" s="236">
        <v>0</v>
      </c>
      <c r="K15" s="237">
        <v>0</v>
      </c>
      <c r="L15" s="236">
        <v>0</v>
      </c>
      <c r="M15" s="236">
        <v>0</v>
      </c>
      <c r="N15" s="236">
        <v>0</v>
      </c>
      <c r="O15" s="236">
        <v>0</v>
      </c>
      <c r="P15" s="236">
        <v>0</v>
      </c>
      <c r="Q15" s="236">
        <v>0</v>
      </c>
      <c r="R15" s="236">
        <v>0</v>
      </c>
      <c r="S15" s="236">
        <v>35</v>
      </c>
      <c r="T15" s="236">
        <v>0</v>
      </c>
      <c r="U15" s="236">
        <v>0</v>
      </c>
      <c r="V15" s="236">
        <v>0</v>
      </c>
      <c r="W15" s="236">
        <v>0</v>
      </c>
      <c r="X15" s="240">
        <v>0</v>
      </c>
      <c r="AC15" s="11"/>
      <c r="AI15" s="11"/>
      <c r="AO15" s="11"/>
    </row>
    <row r="16" spans="1:43" ht="15" customHeight="1" x14ac:dyDescent="0.25">
      <c r="A16" s="349" t="s">
        <v>10</v>
      </c>
      <c r="B16" s="236">
        <v>0</v>
      </c>
      <c r="C16" s="236">
        <v>0</v>
      </c>
      <c r="D16" s="236">
        <v>0</v>
      </c>
      <c r="E16" s="237">
        <v>0</v>
      </c>
      <c r="F16" s="237">
        <v>0</v>
      </c>
      <c r="G16" s="237">
        <v>0</v>
      </c>
      <c r="H16" s="237">
        <v>0</v>
      </c>
      <c r="I16" s="239">
        <v>0</v>
      </c>
      <c r="J16" s="236">
        <v>0</v>
      </c>
      <c r="K16" s="237">
        <v>25</v>
      </c>
      <c r="L16" s="236">
        <v>25</v>
      </c>
      <c r="M16" s="236">
        <v>25</v>
      </c>
      <c r="N16" s="236">
        <v>25</v>
      </c>
      <c r="O16" s="236">
        <v>25</v>
      </c>
      <c r="P16" s="236">
        <v>25</v>
      </c>
      <c r="Q16" s="236">
        <v>25</v>
      </c>
      <c r="R16" s="236">
        <v>25</v>
      </c>
      <c r="S16" s="236">
        <v>25</v>
      </c>
      <c r="T16" s="236">
        <v>25</v>
      </c>
      <c r="U16" s="236">
        <v>25</v>
      </c>
      <c r="V16" s="236">
        <v>25</v>
      </c>
      <c r="W16" s="236">
        <v>25</v>
      </c>
      <c r="X16" s="240">
        <v>25</v>
      </c>
    </row>
    <row r="17" spans="1:24" ht="15" customHeight="1" x14ac:dyDescent="0.25">
      <c r="A17" s="349" t="s">
        <v>176</v>
      </c>
      <c r="B17" s="236">
        <v>0</v>
      </c>
      <c r="C17" s="236">
        <v>0.12</v>
      </c>
      <c r="D17" s="236">
        <v>10</v>
      </c>
      <c r="E17" s="237">
        <v>0</v>
      </c>
      <c r="F17" s="237">
        <v>2</v>
      </c>
      <c r="G17" s="237">
        <v>2</v>
      </c>
      <c r="H17" s="237">
        <v>1</v>
      </c>
      <c r="I17" s="237">
        <v>15</v>
      </c>
      <c r="J17" s="236">
        <v>10</v>
      </c>
      <c r="K17" s="236">
        <v>0</v>
      </c>
      <c r="L17" s="236">
        <v>0</v>
      </c>
      <c r="M17" s="236">
        <v>0</v>
      </c>
      <c r="N17" s="236">
        <v>0</v>
      </c>
      <c r="O17" s="236">
        <v>0</v>
      </c>
      <c r="P17" s="236">
        <v>0</v>
      </c>
      <c r="Q17" s="236">
        <v>0</v>
      </c>
      <c r="R17" s="236">
        <v>0</v>
      </c>
      <c r="S17" s="236">
        <v>0</v>
      </c>
      <c r="T17" s="236">
        <v>0</v>
      </c>
      <c r="U17" s="236">
        <v>0</v>
      </c>
      <c r="V17" s="236">
        <v>0</v>
      </c>
      <c r="W17" s="236">
        <v>0</v>
      </c>
      <c r="X17" s="240">
        <v>0</v>
      </c>
    </row>
    <row r="18" spans="1:24" ht="15" customHeight="1" x14ac:dyDescent="0.25">
      <c r="A18" s="349" t="s">
        <v>186</v>
      </c>
      <c r="B18" s="236">
        <v>0</v>
      </c>
      <c r="C18" s="236">
        <v>0</v>
      </c>
      <c r="D18" s="236">
        <f>((((D5*E10)*0.25*0.45+(D5*E10)*0.25*0.5)*0.2)/D5)+(0.58*E10*0.54)</f>
        <v>19.8385</v>
      </c>
      <c r="E18" s="237">
        <f>49.25+(((E5*E10)*0.25*0.45+(E5*E10)*0.25*0.5)*0.8)/E5</f>
        <v>59.7</v>
      </c>
      <c r="F18" s="237">
        <f>1.65*F10</f>
        <v>92.399999999999991</v>
      </c>
      <c r="G18" s="237">
        <v>0</v>
      </c>
      <c r="H18" s="313">
        <v>0</v>
      </c>
      <c r="I18" s="314">
        <v>0</v>
      </c>
      <c r="J18" s="315">
        <v>0</v>
      </c>
      <c r="K18" s="313">
        <v>0</v>
      </c>
      <c r="L18" s="315">
        <v>0</v>
      </c>
      <c r="M18" s="315">
        <v>0</v>
      </c>
      <c r="N18" s="315">
        <v>0</v>
      </c>
      <c r="O18" s="315">
        <v>0</v>
      </c>
      <c r="P18" s="315">
        <v>0</v>
      </c>
      <c r="Q18" s="315">
        <v>0</v>
      </c>
      <c r="R18" s="315">
        <v>0</v>
      </c>
      <c r="S18" s="315">
        <v>0</v>
      </c>
      <c r="T18" s="315">
        <v>0</v>
      </c>
      <c r="U18" s="315">
        <v>0</v>
      </c>
      <c r="V18" s="315">
        <v>0</v>
      </c>
      <c r="W18" s="315">
        <v>0</v>
      </c>
      <c r="X18" s="316">
        <v>0</v>
      </c>
    </row>
    <row r="19" spans="1:24" ht="20.100000000000001" customHeight="1" x14ac:dyDescent="0.3">
      <c r="A19" s="350" t="s">
        <v>161</v>
      </c>
      <c r="B19" s="317">
        <f>SUM(B15:B18)+B12</f>
        <v>0</v>
      </c>
      <c r="C19" s="317">
        <f t="shared" ref="C19:X19" si="3">SUM(C15:C18)+C12</f>
        <v>0.12</v>
      </c>
      <c r="D19" s="317">
        <f t="shared" si="3"/>
        <v>29.8385</v>
      </c>
      <c r="E19" s="317">
        <f>SUM(E15:E18)+E12</f>
        <v>59.7</v>
      </c>
      <c r="F19" s="317">
        <f t="shared" si="3"/>
        <v>94.399999999999991</v>
      </c>
      <c r="G19" s="317">
        <f t="shared" si="3"/>
        <v>2</v>
      </c>
      <c r="H19" s="317">
        <f t="shared" si="3"/>
        <v>1</v>
      </c>
      <c r="I19" s="317">
        <f t="shared" si="3"/>
        <v>15</v>
      </c>
      <c r="J19" s="317">
        <f t="shared" si="3"/>
        <v>10</v>
      </c>
      <c r="K19" s="317">
        <f t="shared" si="3"/>
        <v>25</v>
      </c>
      <c r="L19" s="317">
        <f t="shared" si="3"/>
        <v>25</v>
      </c>
      <c r="M19" s="317">
        <f t="shared" si="3"/>
        <v>25</v>
      </c>
      <c r="N19" s="317">
        <f t="shared" si="3"/>
        <v>25</v>
      </c>
      <c r="O19" s="317">
        <f t="shared" si="3"/>
        <v>25</v>
      </c>
      <c r="P19" s="317">
        <f t="shared" si="3"/>
        <v>25</v>
      </c>
      <c r="Q19" s="317">
        <f t="shared" si="3"/>
        <v>25</v>
      </c>
      <c r="R19" s="317">
        <f t="shared" si="3"/>
        <v>25</v>
      </c>
      <c r="S19" s="317">
        <f t="shared" si="3"/>
        <v>60</v>
      </c>
      <c r="T19" s="317">
        <f t="shared" si="3"/>
        <v>25</v>
      </c>
      <c r="U19" s="317">
        <f t="shared" si="3"/>
        <v>25</v>
      </c>
      <c r="V19" s="317">
        <f t="shared" si="3"/>
        <v>25</v>
      </c>
      <c r="W19" s="317">
        <f t="shared" si="3"/>
        <v>25</v>
      </c>
      <c r="X19" s="318">
        <f t="shared" si="3"/>
        <v>25</v>
      </c>
    </row>
    <row r="20" spans="1:24" ht="9" customHeight="1" x14ac:dyDescent="0.25">
      <c r="A20" s="357"/>
      <c r="B20" s="28"/>
      <c r="C20" s="28"/>
      <c r="D20" s="28"/>
      <c r="E20" s="28"/>
      <c r="F20" s="28"/>
      <c r="G20" s="28"/>
      <c r="H20" s="144"/>
      <c r="I20" s="28"/>
      <c r="J20" s="28"/>
      <c r="K20" s="28"/>
      <c r="L20" s="29"/>
      <c r="M20" s="29"/>
      <c r="N20" s="29"/>
      <c r="O20" s="29"/>
      <c r="P20" s="29"/>
      <c r="Q20" s="29"/>
      <c r="R20" s="29"/>
      <c r="S20" s="29"/>
      <c r="T20" s="29"/>
      <c r="U20" s="29"/>
      <c r="V20" s="29"/>
      <c r="W20" s="29"/>
      <c r="X20" s="99"/>
    </row>
    <row r="21" spans="1:24" ht="20.100000000000001" customHeight="1" x14ac:dyDescent="0.3">
      <c r="A21" s="403" t="s">
        <v>206</v>
      </c>
      <c r="B21" s="246">
        <f t="shared" ref="B21:H21" si="4">B3</f>
        <v>2022</v>
      </c>
      <c r="C21" s="246">
        <f t="shared" si="4"/>
        <v>2021</v>
      </c>
      <c r="D21" s="246">
        <f t="shared" si="4"/>
        <v>2020</v>
      </c>
      <c r="E21" s="246">
        <f t="shared" si="4"/>
        <v>2019</v>
      </c>
      <c r="F21" s="246">
        <f t="shared" si="4"/>
        <v>2018</v>
      </c>
      <c r="G21" s="246">
        <f t="shared" si="4"/>
        <v>2017</v>
      </c>
      <c r="H21" s="246">
        <f t="shared" si="4"/>
        <v>2016</v>
      </c>
      <c r="I21" s="246">
        <f t="shared" ref="I21:X21" si="5">I$3</f>
        <v>2015</v>
      </c>
      <c r="J21" s="246">
        <f t="shared" si="5"/>
        <v>2014</v>
      </c>
      <c r="K21" s="246">
        <f t="shared" si="5"/>
        <v>2013</v>
      </c>
      <c r="L21" s="246">
        <f t="shared" si="5"/>
        <v>2012</v>
      </c>
      <c r="M21" s="246">
        <f t="shared" si="5"/>
        <v>2011</v>
      </c>
      <c r="N21" s="246">
        <f t="shared" si="5"/>
        <v>2010</v>
      </c>
      <c r="O21" s="246">
        <f t="shared" si="5"/>
        <v>2009</v>
      </c>
      <c r="P21" s="246">
        <f t="shared" si="5"/>
        <v>2008</v>
      </c>
      <c r="Q21" s="246">
        <f t="shared" si="5"/>
        <v>2007</v>
      </c>
      <c r="R21" s="246">
        <f t="shared" si="5"/>
        <v>2006</v>
      </c>
      <c r="S21" s="247">
        <f t="shared" si="5"/>
        <v>2005</v>
      </c>
      <c r="T21" s="248">
        <f t="shared" si="5"/>
        <v>2004</v>
      </c>
      <c r="U21" s="248">
        <f t="shared" si="5"/>
        <v>2003</v>
      </c>
      <c r="V21" s="248">
        <f t="shared" si="5"/>
        <v>2002</v>
      </c>
      <c r="W21" s="248">
        <f t="shared" si="5"/>
        <v>2001</v>
      </c>
      <c r="X21" s="249">
        <f t="shared" si="5"/>
        <v>2000</v>
      </c>
    </row>
    <row r="22" spans="1:24" ht="9.9" customHeight="1" x14ac:dyDescent="0.3">
      <c r="A22" s="358"/>
      <c r="B22" s="30"/>
      <c r="C22" s="30"/>
      <c r="D22" s="30"/>
      <c r="E22" s="30"/>
      <c r="F22" s="30"/>
      <c r="G22" s="30"/>
      <c r="H22" s="16"/>
      <c r="I22" s="16"/>
      <c r="J22" s="16"/>
      <c r="K22" s="16"/>
      <c r="L22" s="70"/>
      <c r="M22" s="70"/>
      <c r="N22" s="70"/>
      <c r="O22" s="70"/>
      <c r="P22" s="70"/>
      <c r="Q22" s="70"/>
      <c r="R22" s="70"/>
      <c r="S22" s="100"/>
      <c r="T22" s="17"/>
      <c r="U22" s="17"/>
      <c r="V22" s="17"/>
      <c r="W22" s="17"/>
      <c r="X22" s="38"/>
    </row>
    <row r="23" spans="1:24" ht="17.399999999999999" customHeight="1" x14ac:dyDescent="0.3">
      <c r="A23" s="354" t="s">
        <v>182</v>
      </c>
      <c r="B23" s="250"/>
      <c r="C23" s="250"/>
      <c r="D23" s="250"/>
      <c r="E23" s="250"/>
      <c r="F23" s="250"/>
      <c r="G23" s="250"/>
      <c r="H23" s="251"/>
      <c r="I23" s="252"/>
      <c r="J23" s="252"/>
      <c r="K23" s="252"/>
      <c r="L23" s="253"/>
      <c r="M23" s="253"/>
      <c r="N23" s="253"/>
      <c r="O23" s="253"/>
      <c r="P23" s="253"/>
      <c r="Q23" s="253"/>
      <c r="R23" s="253"/>
      <c r="S23" s="253"/>
      <c r="T23" s="253"/>
      <c r="U23" s="253"/>
      <c r="V23" s="253"/>
      <c r="W23" s="253"/>
      <c r="X23" s="254"/>
    </row>
    <row r="24" spans="1:24" s="13" customFormat="1" ht="15" customHeight="1" x14ac:dyDescent="0.25">
      <c r="A24" s="349" t="s">
        <v>5</v>
      </c>
      <c r="B24" s="241">
        <v>58</v>
      </c>
      <c r="C24" s="241">
        <v>49</v>
      </c>
      <c r="D24" s="241">
        <v>47</v>
      </c>
      <c r="E24" s="242">
        <v>51</v>
      </c>
      <c r="F24" s="242">
        <v>52</v>
      </c>
      <c r="G24" s="242">
        <v>53</v>
      </c>
      <c r="H24" s="243">
        <v>54</v>
      </c>
      <c r="I24" s="244">
        <v>55</v>
      </c>
      <c r="J24" s="241">
        <v>51</v>
      </c>
      <c r="K24" s="242">
        <v>50</v>
      </c>
      <c r="L24" s="241">
        <v>58</v>
      </c>
      <c r="M24" s="241">
        <v>45</v>
      </c>
      <c r="N24" s="241">
        <v>50</v>
      </c>
      <c r="O24" s="241">
        <v>54</v>
      </c>
      <c r="P24" s="241">
        <v>37</v>
      </c>
      <c r="Q24" s="241">
        <v>32</v>
      </c>
      <c r="R24" s="241">
        <v>34</v>
      </c>
      <c r="S24" s="241">
        <v>32</v>
      </c>
      <c r="T24" s="241">
        <v>32</v>
      </c>
      <c r="U24" s="241">
        <v>31</v>
      </c>
      <c r="V24" s="241">
        <v>25</v>
      </c>
      <c r="W24" s="241">
        <v>25</v>
      </c>
      <c r="X24" s="245">
        <v>25</v>
      </c>
    </row>
    <row r="25" spans="1:24" s="13" customFormat="1" ht="15" customHeight="1" x14ac:dyDescent="0.25">
      <c r="A25" s="349" t="s">
        <v>7</v>
      </c>
      <c r="B25" s="236">
        <v>93</v>
      </c>
      <c r="C25" s="236">
        <v>58</v>
      </c>
      <c r="D25" s="236">
        <v>54</v>
      </c>
      <c r="E25" s="237">
        <v>51</v>
      </c>
      <c r="F25" s="237">
        <v>40</v>
      </c>
      <c r="G25" s="237">
        <v>37</v>
      </c>
      <c r="H25" s="237">
        <v>49</v>
      </c>
      <c r="I25" s="239">
        <v>60</v>
      </c>
      <c r="J25" s="236">
        <v>53</v>
      </c>
      <c r="K25" s="237">
        <v>66</v>
      </c>
      <c r="L25" s="236">
        <v>76</v>
      </c>
      <c r="M25" s="236">
        <v>69</v>
      </c>
      <c r="N25" s="236">
        <v>57</v>
      </c>
      <c r="O25" s="236">
        <v>97</v>
      </c>
      <c r="P25" s="236">
        <v>47</v>
      </c>
      <c r="Q25" s="236">
        <v>39</v>
      </c>
      <c r="R25" s="236">
        <v>36</v>
      </c>
      <c r="S25" s="236">
        <v>30</v>
      </c>
      <c r="T25" s="236">
        <v>26</v>
      </c>
      <c r="U25" s="236">
        <v>23</v>
      </c>
      <c r="V25" s="236">
        <v>24</v>
      </c>
      <c r="W25" s="236">
        <v>25</v>
      </c>
      <c r="X25" s="240">
        <v>25</v>
      </c>
    </row>
    <row r="26" spans="1:24" s="13" customFormat="1" ht="15" customHeight="1" x14ac:dyDescent="0.25">
      <c r="A26" s="349" t="s">
        <v>6</v>
      </c>
      <c r="B26" s="236">
        <v>53</v>
      </c>
      <c r="C26" s="236">
        <v>49</v>
      </c>
      <c r="D26" s="236">
        <v>42</v>
      </c>
      <c r="E26" s="237">
        <v>55</v>
      </c>
      <c r="F26" s="237">
        <v>40</v>
      </c>
      <c r="G26" s="237">
        <v>40</v>
      </c>
      <c r="H26" s="237">
        <v>36</v>
      </c>
      <c r="I26" s="239">
        <v>34</v>
      </c>
      <c r="J26" s="236">
        <v>27</v>
      </c>
      <c r="K26" s="237">
        <v>27</v>
      </c>
      <c r="L26" s="236">
        <v>26</v>
      </c>
      <c r="M26" s="236">
        <v>25</v>
      </c>
      <c r="N26" s="236">
        <v>24</v>
      </c>
      <c r="O26" s="236">
        <v>26</v>
      </c>
      <c r="P26" s="236">
        <v>23</v>
      </c>
      <c r="Q26" s="236">
        <v>20</v>
      </c>
      <c r="R26" s="236">
        <v>18</v>
      </c>
      <c r="S26" s="236">
        <v>18</v>
      </c>
      <c r="T26" s="236">
        <v>19</v>
      </c>
      <c r="U26" s="236">
        <v>19</v>
      </c>
      <c r="V26" s="236">
        <v>23</v>
      </c>
      <c r="W26" s="236">
        <v>25</v>
      </c>
      <c r="X26" s="240">
        <v>25</v>
      </c>
    </row>
    <row r="27" spans="1:24" s="13" customFormat="1" ht="15" customHeight="1" x14ac:dyDescent="0.25">
      <c r="A27" s="349" t="s">
        <v>39</v>
      </c>
      <c r="B27" s="236">
        <v>18</v>
      </c>
      <c r="C27" s="236">
        <v>9</v>
      </c>
      <c r="D27" s="236">
        <v>9</v>
      </c>
      <c r="E27" s="237">
        <v>10</v>
      </c>
      <c r="F27" s="237">
        <v>9</v>
      </c>
      <c r="G27" s="237">
        <v>8</v>
      </c>
      <c r="H27" s="237">
        <v>11</v>
      </c>
      <c r="I27" s="239">
        <v>14</v>
      </c>
      <c r="J27" s="236">
        <v>14</v>
      </c>
      <c r="K27" s="237">
        <v>15</v>
      </c>
      <c r="L27" s="236">
        <v>14</v>
      </c>
      <c r="M27" s="236">
        <v>11</v>
      </c>
      <c r="N27" s="236">
        <v>11</v>
      </c>
      <c r="O27" s="236">
        <v>14</v>
      </c>
      <c r="P27" s="236">
        <v>8</v>
      </c>
      <c r="Q27" s="236">
        <v>7</v>
      </c>
      <c r="R27" s="236">
        <v>6</v>
      </c>
      <c r="S27" s="236">
        <v>6</v>
      </c>
      <c r="T27" s="236">
        <v>5</v>
      </c>
      <c r="U27" s="236">
        <v>3</v>
      </c>
      <c r="V27" s="236">
        <v>3</v>
      </c>
      <c r="W27" s="236">
        <v>3</v>
      </c>
      <c r="X27" s="240">
        <v>4</v>
      </c>
    </row>
    <row r="28" spans="1:24" s="13" customFormat="1" ht="15" customHeight="1" x14ac:dyDescent="0.25">
      <c r="A28" s="349" t="s">
        <v>53</v>
      </c>
      <c r="B28" s="236">
        <v>70</v>
      </c>
      <c r="C28" s="236">
        <v>58</v>
      </c>
      <c r="D28" s="236">
        <v>57</v>
      </c>
      <c r="E28" s="236">
        <v>56</v>
      </c>
      <c r="F28" s="236">
        <v>55</v>
      </c>
      <c r="G28" s="408">
        <v>53</v>
      </c>
      <c r="H28" s="408">
        <v>52</v>
      </c>
      <c r="I28" s="237">
        <v>51</v>
      </c>
      <c r="J28" s="237">
        <v>51</v>
      </c>
      <c r="K28" s="237">
        <v>50</v>
      </c>
      <c r="L28" s="237">
        <v>50</v>
      </c>
      <c r="M28" s="236">
        <v>45</v>
      </c>
      <c r="N28" s="236">
        <v>36</v>
      </c>
      <c r="O28" s="236">
        <v>36</v>
      </c>
      <c r="P28" s="236">
        <v>36</v>
      </c>
      <c r="Q28" s="236">
        <v>34</v>
      </c>
      <c r="R28" s="236">
        <v>34</v>
      </c>
      <c r="S28" s="236">
        <v>30</v>
      </c>
      <c r="T28" s="236">
        <v>24</v>
      </c>
      <c r="U28" s="236">
        <v>23</v>
      </c>
      <c r="V28" s="236">
        <v>20</v>
      </c>
      <c r="W28" s="268">
        <v>20</v>
      </c>
      <c r="X28" s="240">
        <v>19</v>
      </c>
    </row>
    <row r="29" spans="1:24" s="13" customFormat="1" ht="15" customHeight="1" x14ac:dyDescent="0.25">
      <c r="A29" s="349" t="s">
        <v>16</v>
      </c>
      <c r="B29" s="236">
        <v>38</v>
      </c>
      <c r="C29" s="236">
        <v>34</v>
      </c>
      <c r="D29" s="236">
        <v>32</v>
      </c>
      <c r="E29" s="237">
        <v>32</v>
      </c>
      <c r="F29" s="237">
        <v>31</v>
      </c>
      <c r="G29" s="237">
        <v>29</v>
      </c>
      <c r="H29" s="237">
        <v>29</v>
      </c>
      <c r="I29" s="239">
        <v>29</v>
      </c>
      <c r="J29" s="236">
        <v>29</v>
      </c>
      <c r="K29" s="237">
        <v>28</v>
      </c>
      <c r="L29" s="236">
        <v>27</v>
      </c>
      <c r="M29" s="236">
        <v>27</v>
      </c>
      <c r="N29" s="236">
        <v>27</v>
      </c>
      <c r="O29" s="236">
        <v>27</v>
      </c>
      <c r="P29" s="236">
        <v>27</v>
      </c>
      <c r="Q29" s="236">
        <v>27</v>
      </c>
      <c r="R29" s="236">
        <v>26</v>
      </c>
      <c r="S29" s="236">
        <v>25</v>
      </c>
      <c r="T29" s="236">
        <v>22</v>
      </c>
      <c r="U29" s="236">
        <v>20</v>
      </c>
      <c r="V29" s="236">
        <v>18</v>
      </c>
      <c r="W29" s="236">
        <v>18</v>
      </c>
      <c r="X29" s="240">
        <v>17</v>
      </c>
    </row>
    <row r="30" spans="1:24" s="13" customFormat="1" ht="15" customHeight="1" x14ac:dyDescent="0.25">
      <c r="A30" s="349" t="s">
        <v>49</v>
      </c>
      <c r="B30" s="236">
        <v>2</v>
      </c>
      <c r="C30" s="236">
        <v>2</v>
      </c>
      <c r="D30" s="236">
        <v>3</v>
      </c>
      <c r="E30" s="237">
        <v>3</v>
      </c>
      <c r="F30" s="237">
        <v>4</v>
      </c>
      <c r="G30" s="237">
        <v>3</v>
      </c>
      <c r="H30" s="237">
        <v>3</v>
      </c>
      <c r="I30" s="239">
        <v>2</v>
      </c>
      <c r="J30" s="236">
        <v>2</v>
      </c>
      <c r="K30" s="237">
        <v>2</v>
      </c>
      <c r="L30" s="236">
        <v>2</v>
      </c>
      <c r="M30" s="236">
        <v>2</v>
      </c>
      <c r="N30" s="236">
        <v>2</v>
      </c>
      <c r="O30" s="236">
        <v>2</v>
      </c>
      <c r="P30" s="236">
        <v>2</v>
      </c>
      <c r="Q30" s="236">
        <v>2</v>
      </c>
      <c r="R30" s="236">
        <v>2</v>
      </c>
      <c r="S30" s="236">
        <v>2</v>
      </c>
      <c r="T30" s="236">
        <v>2</v>
      </c>
      <c r="U30" s="236">
        <v>2</v>
      </c>
      <c r="V30" s="236">
        <v>2</v>
      </c>
      <c r="W30" s="236">
        <v>2</v>
      </c>
      <c r="X30" s="240">
        <v>2</v>
      </c>
    </row>
    <row r="31" spans="1:24" s="13" customFormat="1" ht="15" customHeight="1" x14ac:dyDescent="0.25">
      <c r="A31" s="349" t="s">
        <v>198</v>
      </c>
      <c r="B31" s="236">
        <v>6</v>
      </c>
      <c r="C31" s="236">
        <v>6</v>
      </c>
      <c r="D31" s="236">
        <v>6</v>
      </c>
      <c r="E31" s="236">
        <v>6</v>
      </c>
      <c r="F31" s="236">
        <v>6</v>
      </c>
      <c r="G31" s="237">
        <v>5</v>
      </c>
      <c r="H31" s="237">
        <v>5</v>
      </c>
      <c r="I31" s="237">
        <v>5</v>
      </c>
      <c r="J31" s="237">
        <v>4</v>
      </c>
      <c r="K31" s="237">
        <v>5</v>
      </c>
      <c r="L31" s="237">
        <v>5</v>
      </c>
      <c r="M31" s="236">
        <v>5</v>
      </c>
      <c r="N31" s="236">
        <v>4</v>
      </c>
      <c r="O31" s="236">
        <v>4</v>
      </c>
      <c r="P31" s="236">
        <v>4</v>
      </c>
      <c r="Q31" s="236">
        <v>4</v>
      </c>
      <c r="R31" s="236">
        <v>5</v>
      </c>
      <c r="S31" s="236">
        <v>4</v>
      </c>
      <c r="T31" s="236">
        <v>4</v>
      </c>
      <c r="U31" s="236">
        <v>4</v>
      </c>
      <c r="V31" s="236">
        <v>4</v>
      </c>
      <c r="W31" s="268">
        <v>3</v>
      </c>
      <c r="X31" s="240">
        <v>3</v>
      </c>
    </row>
    <row r="32" spans="1:24" s="13" customFormat="1" ht="15" customHeight="1" x14ac:dyDescent="0.25">
      <c r="A32" s="349" t="s">
        <v>22</v>
      </c>
      <c r="B32" s="236">
        <v>17</v>
      </c>
      <c r="C32" s="236">
        <v>17</v>
      </c>
      <c r="D32" s="236">
        <v>17</v>
      </c>
      <c r="E32" s="236">
        <v>17</v>
      </c>
      <c r="F32" s="236">
        <v>17</v>
      </c>
      <c r="G32" s="237">
        <v>17</v>
      </c>
      <c r="H32" s="237">
        <v>17</v>
      </c>
      <c r="I32" s="237">
        <v>16</v>
      </c>
      <c r="J32" s="237">
        <v>16</v>
      </c>
      <c r="K32" s="237">
        <v>16</v>
      </c>
      <c r="L32" s="237">
        <v>15</v>
      </c>
      <c r="M32" s="236">
        <v>15</v>
      </c>
      <c r="N32" s="236">
        <v>15</v>
      </c>
      <c r="O32" s="236">
        <v>15</v>
      </c>
      <c r="P32" s="236">
        <v>15</v>
      </c>
      <c r="Q32" s="236">
        <v>15</v>
      </c>
      <c r="R32" s="236">
        <v>13</v>
      </c>
      <c r="S32" s="236">
        <v>12</v>
      </c>
      <c r="T32" s="236">
        <v>12</v>
      </c>
      <c r="U32" s="236">
        <v>12</v>
      </c>
      <c r="V32" s="236">
        <v>12</v>
      </c>
      <c r="W32" s="268">
        <v>12</v>
      </c>
      <c r="X32" s="240">
        <v>12</v>
      </c>
    </row>
    <row r="33" spans="1:24" s="13" customFormat="1" ht="15" customHeight="1" x14ac:dyDescent="0.25">
      <c r="A33" s="349" t="s">
        <v>8</v>
      </c>
      <c r="B33" s="255">
        <v>0.06</v>
      </c>
      <c r="C33" s="255">
        <v>0.05</v>
      </c>
      <c r="D33" s="255">
        <v>5.8000000000000003E-2</v>
      </c>
      <c r="E33" s="256">
        <v>0.06</v>
      </c>
      <c r="F33" s="256">
        <v>5.8000000000000003E-2</v>
      </c>
      <c r="G33" s="256">
        <v>5.5E-2</v>
      </c>
      <c r="H33" s="256">
        <v>5.1499999999999997E-2</v>
      </c>
      <c r="I33" s="257">
        <v>0.05</v>
      </c>
      <c r="J33" s="255">
        <v>4.7500000000000001E-2</v>
      </c>
      <c r="K33" s="256">
        <v>5.2499999999999998E-2</v>
      </c>
      <c r="L33" s="255">
        <v>5.7500000000000002E-2</v>
      </c>
      <c r="M33" s="255">
        <v>6.25E-2</v>
      </c>
      <c r="N33" s="255">
        <v>6.5000000000000002E-2</v>
      </c>
      <c r="O33" s="255">
        <v>6.25E-2</v>
      </c>
      <c r="P33" s="255">
        <v>7.0000000000000007E-2</v>
      </c>
      <c r="Q33" s="255">
        <v>0.08</v>
      </c>
      <c r="R33" s="255">
        <v>7.4999999999999997E-2</v>
      </c>
      <c r="S33" s="255">
        <v>6.5000000000000002E-2</v>
      </c>
      <c r="T33" s="255">
        <v>0.06</v>
      </c>
      <c r="U33" s="255">
        <v>6.5000000000000002E-2</v>
      </c>
      <c r="V33" s="255">
        <v>7.4999999999999997E-2</v>
      </c>
      <c r="W33" s="255">
        <v>9.5000000000000001E-2</v>
      </c>
      <c r="X33" s="258">
        <v>9.5000000000000001E-2</v>
      </c>
    </row>
    <row r="34" spans="1:24" s="13" customFormat="1" ht="15" customHeight="1" x14ac:dyDescent="0.25">
      <c r="A34" s="349" t="s">
        <v>199</v>
      </c>
      <c r="B34" s="259">
        <v>12</v>
      </c>
      <c r="C34" s="259">
        <v>12</v>
      </c>
      <c r="D34" s="259">
        <v>12</v>
      </c>
      <c r="E34" s="259">
        <v>12</v>
      </c>
      <c r="F34" s="259">
        <v>12</v>
      </c>
      <c r="G34" s="259">
        <v>12</v>
      </c>
      <c r="H34" s="259">
        <v>12</v>
      </c>
      <c r="I34" s="259">
        <v>12</v>
      </c>
      <c r="J34" s="259">
        <v>12</v>
      </c>
      <c r="K34" s="259">
        <v>12</v>
      </c>
      <c r="L34" s="259">
        <v>12</v>
      </c>
      <c r="M34" s="259">
        <v>12</v>
      </c>
      <c r="N34" s="259">
        <v>12</v>
      </c>
      <c r="O34" s="259">
        <v>12</v>
      </c>
      <c r="P34" s="259">
        <v>12</v>
      </c>
      <c r="Q34" s="259">
        <v>12</v>
      </c>
      <c r="R34" s="259">
        <v>12</v>
      </c>
      <c r="S34" s="259">
        <v>12</v>
      </c>
      <c r="T34" s="259">
        <v>12</v>
      </c>
      <c r="U34" s="259">
        <v>12</v>
      </c>
      <c r="V34" s="259">
        <v>12</v>
      </c>
      <c r="W34" s="259">
        <v>12</v>
      </c>
      <c r="X34" s="283">
        <v>12</v>
      </c>
    </row>
    <row r="35" spans="1:24" s="13" customFormat="1" ht="15" customHeight="1" x14ac:dyDescent="0.25">
      <c r="A35" s="349" t="s">
        <v>54</v>
      </c>
      <c r="B35" s="404">
        <f t="shared" ref="B35:X35" si="6">(SUM(B$24:B$32)*B$33*B$34/12)</f>
        <v>21.3</v>
      </c>
      <c r="C35" s="404">
        <f t="shared" si="6"/>
        <v>14.100000000000001</v>
      </c>
      <c r="D35" s="404">
        <f t="shared" si="6"/>
        <v>15.485999999999999</v>
      </c>
      <c r="E35" s="405">
        <f t="shared" si="6"/>
        <v>16.86</v>
      </c>
      <c r="F35" s="405">
        <f t="shared" si="6"/>
        <v>14.732000000000001</v>
      </c>
      <c r="G35" s="404">
        <f t="shared" si="6"/>
        <v>13.475</v>
      </c>
      <c r="H35" s="404">
        <f t="shared" si="6"/>
        <v>13.183999999999999</v>
      </c>
      <c r="I35" s="404">
        <f t="shared" si="6"/>
        <v>13.300000000000002</v>
      </c>
      <c r="J35" s="404">
        <f t="shared" si="6"/>
        <v>11.7325</v>
      </c>
      <c r="K35" s="404">
        <f t="shared" si="6"/>
        <v>13.597500000000002</v>
      </c>
      <c r="L35" s="404">
        <f t="shared" si="6"/>
        <v>15.6975</v>
      </c>
      <c r="M35" s="404">
        <f t="shared" si="6"/>
        <v>15.25</v>
      </c>
      <c r="N35" s="404">
        <f t="shared" si="6"/>
        <v>14.690000000000003</v>
      </c>
      <c r="O35" s="404">
        <f t="shared" si="6"/>
        <v>17.1875</v>
      </c>
      <c r="P35" s="404">
        <f t="shared" si="6"/>
        <v>13.930000000000001</v>
      </c>
      <c r="Q35" s="404">
        <f t="shared" si="6"/>
        <v>14.4</v>
      </c>
      <c r="R35" s="404">
        <f t="shared" si="6"/>
        <v>13.049999999999999</v>
      </c>
      <c r="S35" s="404">
        <f t="shared" si="6"/>
        <v>10.335000000000001</v>
      </c>
      <c r="T35" s="404">
        <f t="shared" si="6"/>
        <v>8.76</v>
      </c>
      <c r="U35" s="404">
        <f t="shared" si="6"/>
        <v>8.9050000000000011</v>
      </c>
      <c r="V35" s="404">
        <f t="shared" si="6"/>
        <v>9.8249999999999993</v>
      </c>
      <c r="W35" s="404">
        <f t="shared" si="6"/>
        <v>12.635</v>
      </c>
      <c r="X35" s="406">
        <f t="shared" si="6"/>
        <v>12.540000000000001</v>
      </c>
    </row>
    <row r="36" spans="1:24" s="13" customFormat="1" ht="20.100000000000001" customHeight="1" x14ac:dyDescent="0.3">
      <c r="A36" s="356" t="s">
        <v>163</v>
      </c>
      <c r="B36" s="264">
        <f t="shared" ref="B36:X36" si="7">SUM(B24:B32)+B35</f>
        <v>376.3</v>
      </c>
      <c r="C36" s="264">
        <f t="shared" si="7"/>
        <v>296.10000000000002</v>
      </c>
      <c r="D36" s="264">
        <f t="shared" si="7"/>
        <v>282.48599999999999</v>
      </c>
      <c r="E36" s="264">
        <f t="shared" si="7"/>
        <v>297.86</v>
      </c>
      <c r="F36" s="264">
        <f t="shared" si="7"/>
        <v>268.73200000000003</v>
      </c>
      <c r="G36" s="264">
        <f t="shared" si="7"/>
        <v>258.47500000000002</v>
      </c>
      <c r="H36" s="264">
        <f t="shared" si="7"/>
        <v>269.18400000000003</v>
      </c>
      <c r="I36" s="264">
        <f t="shared" si="7"/>
        <v>279.3</v>
      </c>
      <c r="J36" s="264">
        <f t="shared" si="7"/>
        <v>258.73250000000002</v>
      </c>
      <c r="K36" s="264">
        <f t="shared" si="7"/>
        <v>272.59750000000003</v>
      </c>
      <c r="L36" s="264">
        <f t="shared" si="7"/>
        <v>288.69749999999999</v>
      </c>
      <c r="M36" s="264">
        <f t="shared" si="7"/>
        <v>259.25</v>
      </c>
      <c r="N36" s="264">
        <f t="shared" si="7"/>
        <v>240.69</v>
      </c>
      <c r="O36" s="264">
        <f t="shared" si="7"/>
        <v>292.1875</v>
      </c>
      <c r="P36" s="264">
        <f t="shared" si="7"/>
        <v>212.93</v>
      </c>
      <c r="Q36" s="264">
        <f t="shared" si="7"/>
        <v>194.4</v>
      </c>
      <c r="R36" s="264">
        <f t="shared" si="7"/>
        <v>187.05</v>
      </c>
      <c r="S36" s="264">
        <f t="shared" si="7"/>
        <v>169.33500000000001</v>
      </c>
      <c r="T36" s="264">
        <f t="shared" si="7"/>
        <v>154.76</v>
      </c>
      <c r="U36" s="264">
        <f t="shared" si="7"/>
        <v>145.905</v>
      </c>
      <c r="V36" s="264">
        <f t="shared" si="7"/>
        <v>140.82499999999999</v>
      </c>
      <c r="W36" s="264">
        <f t="shared" si="7"/>
        <v>145.63499999999999</v>
      </c>
      <c r="X36" s="265">
        <f t="shared" si="7"/>
        <v>144.54</v>
      </c>
    </row>
    <row r="37" spans="1:24" s="13" customFormat="1" ht="15" customHeight="1" x14ac:dyDescent="0.3">
      <c r="A37" s="354"/>
      <c r="B37" s="266"/>
      <c r="C37" s="266"/>
      <c r="D37" s="401"/>
      <c r="E37" s="266"/>
      <c r="F37" s="266"/>
      <c r="G37" s="266"/>
      <c r="H37" s="252"/>
      <c r="I37" s="252"/>
      <c r="J37" s="252"/>
      <c r="K37" s="252"/>
      <c r="L37" s="267" t="s">
        <v>4</v>
      </c>
      <c r="M37" s="267" t="s">
        <v>4</v>
      </c>
      <c r="N37" s="267" t="s">
        <v>4</v>
      </c>
      <c r="O37" s="267" t="s">
        <v>4</v>
      </c>
      <c r="P37" s="267" t="s">
        <v>4</v>
      </c>
      <c r="Q37" s="267" t="s">
        <v>4</v>
      </c>
      <c r="R37" s="267" t="s">
        <v>4</v>
      </c>
      <c r="S37" s="267" t="s">
        <v>4</v>
      </c>
      <c r="T37" s="253"/>
      <c r="U37" s="253"/>
      <c r="V37" s="253"/>
      <c r="W37" s="253"/>
      <c r="X37" s="254"/>
    </row>
    <row r="38" spans="1:24" s="13" customFormat="1" ht="15" customHeight="1" x14ac:dyDescent="0.3">
      <c r="A38" s="354" t="s">
        <v>189</v>
      </c>
      <c r="B38" s="250"/>
      <c r="C38" s="250"/>
      <c r="D38" s="250"/>
      <c r="E38" s="250"/>
      <c r="F38" s="250"/>
      <c r="G38" s="250"/>
      <c r="H38" s="251"/>
      <c r="I38" s="252"/>
      <c r="J38" s="252"/>
      <c r="K38" s="252"/>
      <c r="L38" s="252"/>
      <c r="M38" s="252"/>
      <c r="N38" s="252"/>
      <c r="O38" s="252"/>
      <c r="P38" s="252"/>
      <c r="Q38" s="252"/>
      <c r="R38" s="252"/>
      <c r="S38" s="252"/>
      <c r="T38" s="253"/>
      <c r="U38" s="253"/>
      <c r="V38" s="253"/>
      <c r="W38" s="253"/>
      <c r="X38" s="254"/>
    </row>
    <row r="39" spans="1:24" ht="15" customHeight="1" x14ac:dyDescent="0.25">
      <c r="A39" s="349" t="s">
        <v>183</v>
      </c>
      <c r="B39" s="236">
        <v>75</v>
      </c>
      <c r="C39" s="236">
        <v>68</v>
      </c>
      <c r="D39" s="236">
        <v>65</v>
      </c>
      <c r="E39" s="236">
        <v>63</v>
      </c>
      <c r="F39" s="236">
        <v>64</v>
      </c>
      <c r="G39" s="237">
        <v>64</v>
      </c>
      <c r="H39" s="237">
        <v>65</v>
      </c>
      <c r="I39" s="237">
        <v>67</v>
      </c>
      <c r="J39" s="237">
        <v>65</v>
      </c>
      <c r="K39" s="237">
        <v>60</v>
      </c>
      <c r="L39" s="237">
        <v>55</v>
      </c>
      <c r="M39" s="236">
        <v>55</v>
      </c>
      <c r="N39" s="236">
        <v>45</v>
      </c>
      <c r="O39" s="236">
        <v>35</v>
      </c>
      <c r="P39" s="236">
        <v>32</v>
      </c>
      <c r="Q39" s="236">
        <v>28</v>
      </c>
      <c r="R39" s="236">
        <v>30</v>
      </c>
      <c r="S39" s="236">
        <v>28</v>
      </c>
      <c r="T39" s="236">
        <v>25</v>
      </c>
      <c r="U39" s="236">
        <v>25</v>
      </c>
      <c r="V39" s="236">
        <v>24</v>
      </c>
      <c r="W39" s="268">
        <v>24</v>
      </c>
      <c r="X39" s="240">
        <v>24</v>
      </c>
    </row>
    <row r="40" spans="1:24" ht="15" customHeight="1" x14ac:dyDescent="0.25">
      <c r="A40" s="349" t="s">
        <v>184</v>
      </c>
      <c r="B40" s="236">
        <v>9</v>
      </c>
      <c r="C40" s="236">
        <v>8</v>
      </c>
      <c r="D40" s="236">
        <v>5</v>
      </c>
      <c r="E40" s="236">
        <v>6</v>
      </c>
      <c r="F40" s="236">
        <v>5</v>
      </c>
      <c r="G40" s="237">
        <v>6</v>
      </c>
      <c r="H40" s="237">
        <v>6</v>
      </c>
      <c r="I40" s="237">
        <v>10</v>
      </c>
      <c r="J40" s="237">
        <v>11</v>
      </c>
      <c r="K40" s="237">
        <v>14</v>
      </c>
      <c r="L40" s="237">
        <v>14</v>
      </c>
      <c r="M40" s="236">
        <v>12</v>
      </c>
      <c r="N40" s="236">
        <v>10</v>
      </c>
      <c r="O40" s="236">
        <v>10</v>
      </c>
      <c r="P40" s="236">
        <v>10</v>
      </c>
      <c r="Q40" s="236">
        <v>8</v>
      </c>
      <c r="R40" s="236">
        <v>9</v>
      </c>
      <c r="S40" s="236">
        <v>8</v>
      </c>
      <c r="T40" s="236">
        <v>8</v>
      </c>
      <c r="U40" s="236">
        <v>8</v>
      </c>
      <c r="V40" s="236">
        <v>8</v>
      </c>
      <c r="W40" s="268">
        <v>7</v>
      </c>
      <c r="X40" s="240">
        <v>7</v>
      </c>
    </row>
    <row r="41" spans="1:24" ht="15" customHeight="1" x14ac:dyDescent="0.25">
      <c r="A41" s="349" t="s">
        <v>204</v>
      </c>
      <c r="B41" s="464">
        <f t="shared" ref="B41:V41" si="8">2*(B39+B40)</f>
        <v>168</v>
      </c>
      <c r="C41" s="464">
        <f>2*(C39+C40)</f>
        <v>152</v>
      </c>
      <c r="D41" s="464">
        <f t="shared" si="8"/>
        <v>140</v>
      </c>
      <c r="E41" s="464">
        <f t="shared" si="8"/>
        <v>138</v>
      </c>
      <c r="F41" s="464">
        <f t="shared" si="8"/>
        <v>138</v>
      </c>
      <c r="G41" s="464">
        <f t="shared" si="8"/>
        <v>140</v>
      </c>
      <c r="H41" s="464">
        <f t="shared" si="8"/>
        <v>142</v>
      </c>
      <c r="I41" s="464">
        <f t="shared" si="8"/>
        <v>154</v>
      </c>
      <c r="J41" s="464">
        <f t="shared" si="8"/>
        <v>152</v>
      </c>
      <c r="K41" s="464">
        <f t="shared" si="8"/>
        <v>148</v>
      </c>
      <c r="L41" s="464">
        <f t="shared" si="8"/>
        <v>138</v>
      </c>
      <c r="M41" s="464">
        <f t="shared" si="8"/>
        <v>134</v>
      </c>
      <c r="N41" s="464">
        <f t="shared" si="8"/>
        <v>110</v>
      </c>
      <c r="O41" s="464">
        <f t="shared" si="8"/>
        <v>90</v>
      </c>
      <c r="P41" s="464">
        <f t="shared" si="8"/>
        <v>84</v>
      </c>
      <c r="Q41" s="464">
        <f t="shared" si="8"/>
        <v>72</v>
      </c>
      <c r="R41" s="464">
        <f t="shared" si="8"/>
        <v>78</v>
      </c>
      <c r="S41" s="464">
        <f t="shared" si="8"/>
        <v>72</v>
      </c>
      <c r="T41" s="464">
        <f t="shared" si="8"/>
        <v>66</v>
      </c>
      <c r="U41" s="464">
        <f t="shared" si="8"/>
        <v>66</v>
      </c>
      <c r="V41" s="464">
        <f t="shared" si="8"/>
        <v>64</v>
      </c>
      <c r="W41" s="464">
        <f>2*(W39+W40)</f>
        <v>62</v>
      </c>
      <c r="X41" s="407">
        <f>2*(X39+X40)</f>
        <v>62</v>
      </c>
    </row>
    <row r="42" spans="1:24" ht="15" customHeight="1" x14ac:dyDescent="0.25">
      <c r="A42" s="349" t="s">
        <v>8</v>
      </c>
      <c r="B42" s="255">
        <v>4.4999999999999998E-2</v>
      </c>
      <c r="C42" s="255">
        <v>0.04</v>
      </c>
      <c r="D42" s="255">
        <v>0.04</v>
      </c>
      <c r="E42" s="255">
        <v>0.05</v>
      </c>
      <c r="F42" s="255">
        <v>0.05</v>
      </c>
      <c r="G42" s="256">
        <v>4.4999999999999998E-2</v>
      </c>
      <c r="H42" s="256">
        <v>4.2000000000000003E-2</v>
      </c>
      <c r="I42" s="256">
        <v>0.04</v>
      </c>
      <c r="J42" s="256">
        <v>0.04</v>
      </c>
      <c r="K42" s="256">
        <v>4.2000000000000003E-2</v>
      </c>
      <c r="L42" s="256">
        <v>0.04</v>
      </c>
      <c r="M42" s="255">
        <v>0.04</v>
      </c>
      <c r="N42" s="255">
        <v>0.05</v>
      </c>
      <c r="O42" s="255">
        <v>5.8000000000000003E-2</v>
      </c>
      <c r="P42" s="255">
        <v>6.7500000000000004E-2</v>
      </c>
      <c r="Q42" s="255">
        <v>0.08</v>
      </c>
      <c r="R42" s="255">
        <v>7.4999999999999997E-2</v>
      </c>
      <c r="S42" s="255">
        <v>6.5000000000000002E-2</v>
      </c>
      <c r="T42" s="255">
        <v>0.05</v>
      </c>
      <c r="U42" s="255">
        <v>5.5E-2</v>
      </c>
      <c r="V42" s="255">
        <v>6.5000000000000002E-2</v>
      </c>
      <c r="W42" s="269">
        <v>8.5000000000000006E-2</v>
      </c>
      <c r="X42" s="258">
        <v>8.5000000000000006E-2</v>
      </c>
    </row>
    <row r="43" spans="1:24" ht="15" customHeight="1" x14ac:dyDescent="0.25">
      <c r="A43" s="349" t="s">
        <v>54</v>
      </c>
      <c r="B43" s="236">
        <f>B42*B41</f>
        <v>7.56</v>
      </c>
      <c r="C43" s="236">
        <f>C42*C41</f>
        <v>6.08</v>
      </c>
      <c r="D43" s="236">
        <f>D42*D41</f>
        <v>5.6000000000000005</v>
      </c>
      <c r="E43" s="237">
        <f>E42*E41</f>
        <v>6.9</v>
      </c>
      <c r="F43" s="237">
        <f>F42*F41</f>
        <v>6.9</v>
      </c>
      <c r="G43" s="236">
        <f t="shared" ref="G43:X43" si="9">G42*G41</f>
        <v>6.3</v>
      </c>
      <c r="H43" s="236">
        <f t="shared" si="9"/>
        <v>5.9640000000000004</v>
      </c>
      <c r="I43" s="236">
        <f t="shared" si="9"/>
        <v>6.16</v>
      </c>
      <c r="J43" s="236">
        <f t="shared" si="9"/>
        <v>6.08</v>
      </c>
      <c r="K43" s="236">
        <f t="shared" si="9"/>
        <v>6.2160000000000002</v>
      </c>
      <c r="L43" s="236">
        <f t="shared" si="9"/>
        <v>5.5200000000000005</v>
      </c>
      <c r="M43" s="236">
        <f t="shared" si="9"/>
        <v>5.36</v>
      </c>
      <c r="N43" s="236">
        <f t="shared" si="9"/>
        <v>5.5</v>
      </c>
      <c r="O43" s="236">
        <f t="shared" si="9"/>
        <v>5.2200000000000006</v>
      </c>
      <c r="P43" s="236">
        <f t="shared" si="9"/>
        <v>5.67</v>
      </c>
      <c r="Q43" s="236">
        <f t="shared" si="9"/>
        <v>5.76</v>
      </c>
      <c r="R43" s="236">
        <f t="shared" si="9"/>
        <v>5.85</v>
      </c>
      <c r="S43" s="236">
        <f t="shared" si="9"/>
        <v>4.68</v>
      </c>
      <c r="T43" s="236">
        <f t="shared" si="9"/>
        <v>3.3000000000000003</v>
      </c>
      <c r="U43" s="236">
        <f t="shared" si="9"/>
        <v>3.63</v>
      </c>
      <c r="V43" s="236">
        <f t="shared" si="9"/>
        <v>4.16</v>
      </c>
      <c r="W43" s="236">
        <f t="shared" si="9"/>
        <v>5.2700000000000005</v>
      </c>
      <c r="X43" s="240">
        <f t="shared" si="9"/>
        <v>5.2700000000000005</v>
      </c>
    </row>
    <row r="44" spans="1:24" ht="20.100000000000001" customHeight="1" x14ac:dyDescent="0.3">
      <c r="A44" s="356" t="s">
        <v>162</v>
      </c>
      <c r="B44" s="264">
        <f>B39+B40+B43</f>
        <v>91.56</v>
      </c>
      <c r="C44" s="264">
        <f>C39+C40+C43</f>
        <v>82.08</v>
      </c>
      <c r="D44" s="264">
        <f>D39+D40+D43</f>
        <v>75.599999999999994</v>
      </c>
      <c r="E44" s="264">
        <f>E39+E40+E43</f>
        <v>75.900000000000006</v>
      </c>
      <c r="F44" s="264">
        <f>F39+F40+F43</f>
        <v>75.900000000000006</v>
      </c>
      <c r="G44" s="264">
        <f t="shared" ref="G44:X44" si="10">G39+G40+G43</f>
        <v>76.3</v>
      </c>
      <c r="H44" s="264">
        <f t="shared" si="10"/>
        <v>76.963999999999999</v>
      </c>
      <c r="I44" s="264">
        <f t="shared" si="10"/>
        <v>83.16</v>
      </c>
      <c r="J44" s="264">
        <f t="shared" si="10"/>
        <v>82.08</v>
      </c>
      <c r="K44" s="264">
        <f t="shared" si="10"/>
        <v>80.215999999999994</v>
      </c>
      <c r="L44" s="264">
        <f t="shared" si="10"/>
        <v>74.52</v>
      </c>
      <c r="M44" s="264">
        <f t="shared" si="10"/>
        <v>72.36</v>
      </c>
      <c r="N44" s="264">
        <f t="shared" si="10"/>
        <v>60.5</v>
      </c>
      <c r="O44" s="264">
        <f t="shared" si="10"/>
        <v>50.22</v>
      </c>
      <c r="P44" s="264">
        <f t="shared" si="10"/>
        <v>47.67</v>
      </c>
      <c r="Q44" s="264">
        <f t="shared" si="10"/>
        <v>41.76</v>
      </c>
      <c r="R44" s="264">
        <f t="shared" si="10"/>
        <v>44.85</v>
      </c>
      <c r="S44" s="264">
        <f t="shared" si="10"/>
        <v>40.68</v>
      </c>
      <c r="T44" s="264">
        <f t="shared" si="10"/>
        <v>36.299999999999997</v>
      </c>
      <c r="U44" s="264">
        <f t="shared" si="10"/>
        <v>36.630000000000003</v>
      </c>
      <c r="V44" s="264">
        <f t="shared" si="10"/>
        <v>36.159999999999997</v>
      </c>
      <c r="W44" s="264">
        <f t="shared" si="10"/>
        <v>36.270000000000003</v>
      </c>
      <c r="X44" s="265">
        <f t="shared" si="10"/>
        <v>36.270000000000003</v>
      </c>
    </row>
    <row r="45" spans="1:24" ht="9" customHeight="1" x14ac:dyDescent="0.25">
      <c r="A45" s="413"/>
      <c r="B45" s="414"/>
      <c r="C45" s="414"/>
      <c r="D45" s="414"/>
      <c r="E45" s="414"/>
      <c r="F45" s="414"/>
      <c r="G45" s="414"/>
      <c r="H45" s="414"/>
      <c r="I45" s="414"/>
      <c r="J45" s="414"/>
      <c r="K45" s="414"/>
      <c r="L45" s="415"/>
      <c r="M45" s="415"/>
      <c r="N45" s="415"/>
      <c r="O45" s="415"/>
      <c r="P45" s="415"/>
      <c r="Q45" s="415"/>
      <c r="R45" s="415"/>
      <c r="S45" s="415"/>
      <c r="T45" s="415"/>
      <c r="U45" s="415"/>
      <c r="V45" s="415"/>
      <c r="W45" s="415"/>
      <c r="X45" s="416"/>
    </row>
    <row r="46" spans="1:24" ht="20.100000000000001" customHeight="1" x14ac:dyDescent="0.3">
      <c r="A46" s="403" t="s">
        <v>205</v>
      </c>
      <c r="B46" s="246">
        <f t="shared" ref="B46:I46" si="11">B$3</f>
        <v>2022</v>
      </c>
      <c r="C46" s="246">
        <f t="shared" si="11"/>
        <v>2021</v>
      </c>
      <c r="D46" s="246">
        <f t="shared" si="11"/>
        <v>2020</v>
      </c>
      <c r="E46" s="246">
        <f t="shared" si="11"/>
        <v>2019</v>
      </c>
      <c r="F46" s="246">
        <f t="shared" si="11"/>
        <v>2018</v>
      </c>
      <c r="G46" s="246">
        <f t="shared" si="11"/>
        <v>2017</v>
      </c>
      <c r="H46" s="246">
        <f t="shared" si="11"/>
        <v>2016</v>
      </c>
      <c r="I46" s="246">
        <f t="shared" si="11"/>
        <v>2015</v>
      </c>
      <c r="J46" s="246">
        <f t="shared" ref="J46:X46" si="12">J$3</f>
        <v>2014</v>
      </c>
      <c r="K46" s="246">
        <f t="shared" si="12"/>
        <v>2013</v>
      </c>
      <c r="L46" s="246">
        <f t="shared" si="12"/>
        <v>2012</v>
      </c>
      <c r="M46" s="246">
        <f t="shared" si="12"/>
        <v>2011</v>
      </c>
      <c r="N46" s="246">
        <f t="shared" si="12"/>
        <v>2010</v>
      </c>
      <c r="O46" s="246">
        <f t="shared" si="12"/>
        <v>2009</v>
      </c>
      <c r="P46" s="246">
        <f t="shared" si="12"/>
        <v>2008</v>
      </c>
      <c r="Q46" s="246">
        <f t="shared" si="12"/>
        <v>2007</v>
      </c>
      <c r="R46" s="246">
        <f t="shared" si="12"/>
        <v>2006</v>
      </c>
      <c r="S46" s="247">
        <f t="shared" si="12"/>
        <v>2005</v>
      </c>
      <c r="T46" s="248">
        <f t="shared" si="12"/>
        <v>2004</v>
      </c>
      <c r="U46" s="248">
        <f t="shared" si="12"/>
        <v>2003</v>
      </c>
      <c r="V46" s="248">
        <f t="shared" si="12"/>
        <v>2002</v>
      </c>
      <c r="W46" s="248">
        <f t="shared" si="12"/>
        <v>2001</v>
      </c>
      <c r="X46" s="249">
        <f t="shared" si="12"/>
        <v>2000</v>
      </c>
    </row>
    <row r="47" spans="1:24" ht="9.9" customHeight="1" x14ac:dyDescent="0.3">
      <c r="A47" s="409"/>
      <c r="B47" s="410"/>
      <c r="C47" s="410"/>
      <c r="D47" s="410"/>
      <c r="E47" s="410"/>
      <c r="F47" s="410"/>
      <c r="G47" s="410"/>
      <c r="H47" s="410"/>
      <c r="I47" s="410"/>
      <c r="J47" s="410"/>
      <c r="K47" s="410"/>
      <c r="L47" s="410"/>
      <c r="M47" s="410"/>
      <c r="N47" s="410"/>
      <c r="O47" s="410"/>
      <c r="P47" s="410"/>
      <c r="Q47" s="410"/>
      <c r="R47" s="410"/>
      <c r="S47" s="411"/>
      <c r="T47" s="303"/>
      <c r="U47" s="303"/>
      <c r="V47" s="303"/>
      <c r="W47" s="303"/>
      <c r="X47" s="412"/>
    </row>
    <row r="48" spans="1:24" ht="15" customHeight="1" x14ac:dyDescent="0.3">
      <c r="A48" s="354" t="s">
        <v>109</v>
      </c>
      <c r="B48" s="250"/>
      <c r="C48" s="250"/>
      <c r="D48" s="250"/>
      <c r="E48" s="250"/>
      <c r="F48" s="250"/>
      <c r="G48" s="250"/>
      <c r="H48" s="252"/>
      <c r="I48" s="252"/>
      <c r="J48" s="252"/>
      <c r="K48" s="252"/>
      <c r="L48" s="270"/>
      <c r="M48" s="270"/>
      <c r="N48" s="270"/>
      <c r="O48" s="270"/>
      <c r="P48" s="270"/>
      <c r="Q48" s="270"/>
      <c r="R48" s="270"/>
      <c r="S48" s="270"/>
      <c r="T48" s="270"/>
      <c r="U48" s="270"/>
      <c r="V48" s="270"/>
      <c r="W48" s="270"/>
      <c r="X48" s="271"/>
    </row>
    <row r="49" spans="1:24" ht="15" customHeight="1" x14ac:dyDescent="0.25">
      <c r="A49" s="349" t="s">
        <v>73</v>
      </c>
      <c r="B49" s="272">
        <v>1500</v>
      </c>
      <c r="C49" s="272">
        <v>1500</v>
      </c>
      <c r="D49" s="272">
        <v>1500</v>
      </c>
      <c r="E49" s="273">
        <v>1500</v>
      </c>
      <c r="F49" s="273">
        <v>1500</v>
      </c>
      <c r="G49" s="273">
        <v>1500</v>
      </c>
      <c r="H49" s="272">
        <v>1500</v>
      </c>
      <c r="I49" s="274">
        <v>1500</v>
      </c>
      <c r="J49" s="272">
        <v>1500</v>
      </c>
      <c r="K49" s="273">
        <v>1500</v>
      </c>
      <c r="L49" s="273">
        <v>1500</v>
      </c>
      <c r="M49" s="272">
        <v>1500</v>
      </c>
      <c r="N49" s="272">
        <v>1500</v>
      </c>
      <c r="O49" s="272">
        <v>1500</v>
      </c>
      <c r="P49" s="272">
        <v>1500</v>
      </c>
      <c r="Q49" s="272">
        <v>1500</v>
      </c>
      <c r="R49" s="272">
        <v>1500</v>
      </c>
      <c r="S49" s="272">
        <v>1500</v>
      </c>
      <c r="T49" s="272">
        <v>1500</v>
      </c>
      <c r="U49" s="272">
        <v>1500</v>
      </c>
      <c r="V49" s="272">
        <v>1500</v>
      </c>
      <c r="W49" s="275">
        <v>1500</v>
      </c>
      <c r="X49" s="276">
        <v>1500</v>
      </c>
    </row>
    <row r="50" spans="1:24" ht="15" customHeight="1" x14ac:dyDescent="0.25">
      <c r="A50" s="349" t="s">
        <v>71</v>
      </c>
      <c r="B50" s="278">
        <f>B6-B49</f>
        <v>0</v>
      </c>
      <c r="C50" s="278">
        <f t="shared" ref="C50:X50" si="13">C6-C49</f>
        <v>0</v>
      </c>
      <c r="D50" s="278">
        <f t="shared" si="13"/>
        <v>0</v>
      </c>
      <c r="E50" s="278">
        <f t="shared" si="13"/>
        <v>0</v>
      </c>
      <c r="F50" s="278">
        <f t="shared" si="13"/>
        <v>0</v>
      </c>
      <c r="G50" s="278">
        <f t="shared" si="13"/>
        <v>0</v>
      </c>
      <c r="H50" s="278">
        <f t="shared" si="13"/>
        <v>0</v>
      </c>
      <c r="I50" s="278">
        <f t="shared" si="13"/>
        <v>0</v>
      </c>
      <c r="J50" s="278">
        <f t="shared" si="13"/>
        <v>0</v>
      </c>
      <c r="K50" s="278">
        <f t="shared" si="13"/>
        <v>0</v>
      </c>
      <c r="L50" s="278">
        <f t="shared" si="13"/>
        <v>0</v>
      </c>
      <c r="M50" s="278">
        <f t="shared" si="13"/>
        <v>0</v>
      </c>
      <c r="N50" s="278">
        <f t="shared" si="13"/>
        <v>0</v>
      </c>
      <c r="O50" s="278">
        <f t="shared" si="13"/>
        <v>0</v>
      </c>
      <c r="P50" s="278">
        <f t="shared" si="13"/>
        <v>0</v>
      </c>
      <c r="Q50" s="278">
        <f t="shared" si="13"/>
        <v>0</v>
      </c>
      <c r="R50" s="278">
        <f t="shared" si="13"/>
        <v>0</v>
      </c>
      <c r="S50" s="278">
        <f t="shared" si="13"/>
        <v>0</v>
      </c>
      <c r="T50" s="278">
        <f t="shared" si="13"/>
        <v>0</v>
      </c>
      <c r="U50" s="278">
        <f t="shared" si="13"/>
        <v>0</v>
      </c>
      <c r="V50" s="278">
        <f t="shared" si="13"/>
        <v>0</v>
      </c>
      <c r="W50" s="278">
        <f t="shared" si="13"/>
        <v>0</v>
      </c>
      <c r="X50" s="279">
        <f t="shared" si="13"/>
        <v>0</v>
      </c>
    </row>
    <row r="51" spans="1:24" ht="15" customHeight="1" x14ac:dyDescent="0.3">
      <c r="A51" s="263" t="s">
        <v>4</v>
      </c>
      <c r="B51" s="266"/>
      <c r="C51" s="266"/>
      <c r="D51" s="266"/>
      <c r="E51" s="266"/>
      <c r="F51" s="266"/>
      <c r="G51" s="266"/>
      <c r="H51" s="266"/>
      <c r="I51" s="277"/>
      <c r="J51" s="266"/>
      <c r="K51" s="266"/>
      <c r="L51" s="278" t="s">
        <v>4</v>
      </c>
      <c r="M51" s="278" t="s">
        <v>4</v>
      </c>
      <c r="N51" s="278" t="s">
        <v>4</v>
      </c>
      <c r="O51" s="278" t="s">
        <v>4</v>
      </c>
      <c r="P51" s="278" t="s">
        <v>4</v>
      </c>
      <c r="Q51" s="278" t="s">
        <v>4</v>
      </c>
      <c r="R51" s="278" t="s">
        <v>4</v>
      </c>
      <c r="S51" s="278" t="s">
        <v>4</v>
      </c>
      <c r="T51" s="278" t="s">
        <v>4</v>
      </c>
      <c r="U51" s="278" t="s">
        <v>4</v>
      </c>
      <c r="V51" s="278" t="s">
        <v>4</v>
      </c>
      <c r="W51" s="278" t="s">
        <v>4</v>
      </c>
      <c r="X51" s="279" t="s">
        <v>4</v>
      </c>
    </row>
    <row r="52" spans="1:24" ht="15" customHeight="1" x14ac:dyDescent="0.25">
      <c r="A52" s="349" t="s">
        <v>55</v>
      </c>
      <c r="B52" s="236">
        <v>0</v>
      </c>
      <c r="C52" s="236">
        <v>0</v>
      </c>
      <c r="D52" s="236">
        <v>0</v>
      </c>
      <c r="E52" s="237">
        <v>0</v>
      </c>
      <c r="F52" s="237">
        <v>0</v>
      </c>
      <c r="G52" s="237">
        <v>0</v>
      </c>
      <c r="H52" s="239">
        <v>0</v>
      </c>
      <c r="I52" s="236">
        <v>0</v>
      </c>
      <c r="J52" s="236">
        <v>0</v>
      </c>
      <c r="K52" s="237">
        <v>0</v>
      </c>
      <c r="L52" s="237">
        <v>0</v>
      </c>
      <c r="M52" s="236">
        <v>0</v>
      </c>
      <c r="N52" s="236">
        <v>0</v>
      </c>
      <c r="O52" s="236">
        <v>0</v>
      </c>
      <c r="P52" s="236">
        <v>0</v>
      </c>
      <c r="Q52" s="236">
        <v>0</v>
      </c>
      <c r="R52" s="236">
        <v>0</v>
      </c>
      <c r="S52" s="236">
        <v>0</v>
      </c>
      <c r="T52" s="236">
        <v>0</v>
      </c>
      <c r="U52" s="236">
        <v>0</v>
      </c>
      <c r="V52" s="236">
        <v>0</v>
      </c>
      <c r="W52" s="268">
        <v>0</v>
      </c>
      <c r="X52" s="240">
        <v>0</v>
      </c>
    </row>
    <row r="53" spans="1:24" ht="15" customHeight="1" x14ac:dyDescent="0.25">
      <c r="A53" s="349" t="s">
        <v>8</v>
      </c>
      <c r="B53" s="255">
        <v>0</v>
      </c>
      <c r="C53" s="255">
        <v>0</v>
      </c>
      <c r="D53" s="255">
        <v>0</v>
      </c>
      <c r="E53" s="256">
        <v>0</v>
      </c>
      <c r="F53" s="256">
        <v>0</v>
      </c>
      <c r="G53" s="256">
        <v>0</v>
      </c>
      <c r="H53" s="257">
        <v>0</v>
      </c>
      <c r="I53" s="255">
        <v>0</v>
      </c>
      <c r="J53" s="255">
        <v>0</v>
      </c>
      <c r="K53" s="256">
        <v>0</v>
      </c>
      <c r="L53" s="256">
        <v>0</v>
      </c>
      <c r="M53" s="255">
        <v>0</v>
      </c>
      <c r="N53" s="255">
        <v>0</v>
      </c>
      <c r="O53" s="255">
        <v>0</v>
      </c>
      <c r="P53" s="255">
        <v>0</v>
      </c>
      <c r="Q53" s="255">
        <v>0</v>
      </c>
      <c r="R53" s="255">
        <v>0</v>
      </c>
      <c r="S53" s="255">
        <v>0</v>
      </c>
      <c r="T53" s="255">
        <v>0</v>
      </c>
      <c r="U53" s="255">
        <v>0</v>
      </c>
      <c r="V53" s="255">
        <v>0</v>
      </c>
      <c r="W53" s="269">
        <v>0</v>
      </c>
      <c r="X53" s="258">
        <v>0</v>
      </c>
    </row>
    <row r="54" spans="1:24" ht="15" customHeight="1" x14ac:dyDescent="0.25">
      <c r="A54" s="349" t="s">
        <v>185</v>
      </c>
      <c r="B54" s="236">
        <v>0</v>
      </c>
      <c r="C54" s="236">
        <v>0</v>
      </c>
      <c r="D54" s="236">
        <v>0</v>
      </c>
      <c r="E54" s="237">
        <v>0</v>
      </c>
      <c r="F54" s="237">
        <v>0</v>
      </c>
      <c r="G54" s="237">
        <v>0</v>
      </c>
      <c r="H54" s="239">
        <v>0</v>
      </c>
      <c r="I54" s="236">
        <v>0</v>
      </c>
      <c r="J54" s="236">
        <v>0</v>
      </c>
      <c r="K54" s="237">
        <v>0</v>
      </c>
      <c r="L54" s="237">
        <v>0</v>
      </c>
      <c r="M54" s="236">
        <v>0</v>
      </c>
      <c r="N54" s="236">
        <v>0</v>
      </c>
      <c r="O54" s="236">
        <v>0</v>
      </c>
      <c r="P54" s="236">
        <v>0</v>
      </c>
      <c r="Q54" s="236">
        <v>0</v>
      </c>
      <c r="R54" s="236">
        <v>0</v>
      </c>
      <c r="S54" s="236">
        <v>0</v>
      </c>
      <c r="T54" s="236">
        <v>0</v>
      </c>
      <c r="U54" s="236">
        <v>0</v>
      </c>
      <c r="V54" s="236">
        <v>0</v>
      </c>
      <c r="W54" s="268">
        <v>0</v>
      </c>
      <c r="X54" s="240">
        <v>0</v>
      </c>
    </row>
    <row r="55" spans="1:24" ht="15" customHeight="1" x14ac:dyDescent="0.25">
      <c r="A55" s="349" t="s">
        <v>72</v>
      </c>
      <c r="B55" s="236">
        <v>28</v>
      </c>
      <c r="C55" s="236">
        <v>28</v>
      </c>
      <c r="D55" s="236">
        <v>27</v>
      </c>
      <c r="E55" s="237">
        <v>26</v>
      </c>
      <c r="F55" s="237">
        <v>25</v>
      </c>
      <c r="G55" s="237">
        <v>25</v>
      </c>
      <c r="H55" s="239">
        <v>25</v>
      </c>
      <c r="I55" s="236">
        <v>25</v>
      </c>
      <c r="J55" s="236">
        <v>25</v>
      </c>
      <c r="K55" s="237">
        <v>25</v>
      </c>
      <c r="L55" s="237">
        <v>25</v>
      </c>
      <c r="M55" s="236">
        <v>25</v>
      </c>
      <c r="N55" s="236">
        <v>25</v>
      </c>
      <c r="O55" s="236">
        <v>25</v>
      </c>
      <c r="P55" s="236">
        <v>25</v>
      </c>
      <c r="Q55" s="236">
        <v>25</v>
      </c>
      <c r="R55" s="236">
        <v>25</v>
      </c>
      <c r="S55" s="236">
        <v>25</v>
      </c>
      <c r="T55" s="236">
        <v>25</v>
      </c>
      <c r="U55" s="236">
        <v>25</v>
      </c>
      <c r="V55" s="236">
        <v>25</v>
      </c>
      <c r="W55" s="268">
        <v>25</v>
      </c>
      <c r="X55" s="240">
        <v>25</v>
      </c>
    </row>
    <row r="56" spans="1:24" ht="20.100000000000001" customHeight="1" x14ac:dyDescent="0.3">
      <c r="A56" s="356" t="s">
        <v>162</v>
      </c>
      <c r="B56" s="264">
        <f t="shared" ref="B56:X56" si="14">((B49*B55)+(B50*B54)+(B52*B53*B49))/B6</f>
        <v>28</v>
      </c>
      <c r="C56" s="264">
        <f t="shared" si="14"/>
        <v>28</v>
      </c>
      <c r="D56" s="264">
        <f t="shared" si="14"/>
        <v>27</v>
      </c>
      <c r="E56" s="264">
        <f t="shared" si="14"/>
        <v>26</v>
      </c>
      <c r="F56" s="264">
        <f t="shared" si="14"/>
        <v>25</v>
      </c>
      <c r="G56" s="264">
        <f t="shared" si="14"/>
        <v>25</v>
      </c>
      <c r="H56" s="264">
        <f t="shared" si="14"/>
        <v>25</v>
      </c>
      <c r="I56" s="264">
        <f t="shared" si="14"/>
        <v>25</v>
      </c>
      <c r="J56" s="264">
        <f t="shared" si="14"/>
        <v>25</v>
      </c>
      <c r="K56" s="264">
        <f t="shared" si="14"/>
        <v>25</v>
      </c>
      <c r="L56" s="264">
        <f t="shared" si="14"/>
        <v>25</v>
      </c>
      <c r="M56" s="264">
        <f t="shared" si="14"/>
        <v>25</v>
      </c>
      <c r="N56" s="264">
        <f t="shared" si="14"/>
        <v>25</v>
      </c>
      <c r="O56" s="264">
        <f t="shared" si="14"/>
        <v>25</v>
      </c>
      <c r="P56" s="264">
        <f t="shared" si="14"/>
        <v>25</v>
      </c>
      <c r="Q56" s="264">
        <f t="shared" si="14"/>
        <v>25</v>
      </c>
      <c r="R56" s="264">
        <f t="shared" si="14"/>
        <v>25</v>
      </c>
      <c r="S56" s="264">
        <f t="shared" si="14"/>
        <v>25</v>
      </c>
      <c r="T56" s="264">
        <f t="shared" si="14"/>
        <v>25</v>
      </c>
      <c r="U56" s="264">
        <f t="shared" si="14"/>
        <v>25</v>
      </c>
      <c r="V56" s="264">
        <f t="shared" si="14"/>
        <v>25</v>
      </c>
      <c r="W56" s="264">
        <f t="shared" si="14"/>
        <v>25</v>
      </c>
      <c r="X56" s="265">
        <f t="shared" si="14"/>
        <v>25</v>
      </c>
    </row>
    <row r="57" spans="1:24" ht="15" customHeight="1" x14ac:dyDescent="0.3">
      <c r="A57" s="354"/>
      <c r="B57" s="266"/>
      <c r="C57" s="266"/>
      <c r="D57" s="266"/>
      <c r="E57" s="266"/>
      <c r="F57" s="266"/>
      <c r="G57" s="266"/>
      <c r="H57" s="266"/>
      <c r="I57" s="266"/>
      <c r="J57" s="266"/>
      <c r="K57" s="266"/>
      <c r="L57" s="264"/>
      <c r="M57" s="264"/>
      <c r="N57" s="264"/>
      <c r="O57" s="264"/>
      <c r="P57" s="264"/>
      <c r="Q57" s="264"/>
      <c r="R57" s="264"/>
      <c r="S57" s="264"/>
      <c r="T57" s="264"/>
      <c r="U57" s="264"/>
      <c r="V57" s="264"/>
      <c r="W57" s="264"/>
      <c r="X57" s="265"/>
    </row>
    <row r="58" spans="1:24" ht="15" customHeight="1" x14ac:dyDescent="0.3">
      <c r="A58" s="354" t="s">
        <v>202</v>
      </c>
      <c r="B58" s="250"/>
      <c r="C58" s="250"/>
      <c r="D58" s="250"/>
      <c r="E58" s="250"/>
      <c r="F58" s="250"/>
      <c r="G58" s="250"/>
      <c r="H58" s="252"/>
      <c r="I58" s="252"/>
      <c r="J58" s="252"/>
      <c r="K58" s="252"/>
      <c r="L58" s="270"/>
      <c r="M58" s="270"/>
      <c r="N58" s="270"/>
      <c r="O58" s="270"/>
      <c r="P58" s="270"/>
      <c r="Q58" s="270"/>
      <c r="R58" s="270"/>
      <c r="S58" s="270"/>
      <c r="T58" s="270"/>
      <c r="U58" s="270"/>
      <c r="V58" s="270"/>
      <c r="W58" s="270"/>
      <c r="X58" s="271"/>
    </row>
    <row r="59" spans="1:24" ht="15" customHeight="1" x14ac:dyDescent="0.25">
      <c r="A59" s="349" t="s">
        <v>73</v>
      </c>
      <c r="B59" s="259">
        <v>0</v>
      </c>
      <c r="C59" s="259">
        <v>0</v>
      </c>
      <c r="D59" s="259">
        <v>0</v>
      </c>
      <c r="E59" s="280">
        <v>0</v>
      </c>
      <c r="F59" s="280">
        <v>0</v>
      </c>
      <c r="G59" s="280">
        <v>0</v>
      </c>
      <c r="H59" s="259">
        <v>0</v>
      </c>
      <c r="I59" s="281">
        <v>0</v>
      </c>
      <c r="J59" s="259">
        <v>0</v>
      </c>
      <c r="K59" s="280">
        <v>0</v>
      </c>
      <c r="L59" s="280">
        <v>0</v>
      </c>
      <c r="M59" s="259">
        <v>0</v>
      </c>
      <c r="N59" s="259">
        <v>0</v>
      </c>
      <c r="O59" s="259">
        <v>0</v>
      </c>
      <c r="P59" s="259">
        <v>0</v>
      </c>
      <c r="Q59" s="259">
        <v>0</v>
      </c>
      <c r="R59" s="259">
        <v>0</v>
      </c>
      <c r="S59" s="259">
        <v>0</v>
      </c>
      <c r="T59" s="259">
        <v>0</v>
      </c>
      <c r="U59" s="259">
        <v>0</v>
      </c>
      <c r="V59" s="259">
        <v>0</v>
      </c>
      <c r="W59" s="282">
        <v>0</v>
      </c>
      <c r="X59" s="283">
        <v>0</v>
      </c>
    </row>
    <row r="60" spans="1:24" ht="15" customHeight="1" x14ac:dyDescent="0.25">
      <c r="A60" s="349" t="s">
        <v>71</v>
      </c>
      <c r="B60" s="284">
        <f>B49-B59</f>
        <v>1500</v>
      </c>
      <c r="C60" s="284">
        <f>C49-C59</f>
        <v>1500</v>
      </c>
      <c r="D60" s="284">
        <f>D49-D59</f>
        <v>1500</v>
      </c>
      <c r="E60" s="284">
        <f t="shared" ref="E60:L60" si="15">E49-E59</f>
        <v>1500</v>
      </c>
      <c r="F60" s="284">
        <f t="shared" si="15"/>
        <v>1500</v>
      </c>
      <c r="G60" s="284">
        <f t="shared" si="15"/>
        <v>1500</v>
      </c>
      <c r="H60" s="284">
        <f t="shared" si="15"/>
        <v>1500</v>
      </c>
      <c r="I60" s="284">
        <f t="shared" si="15"/>
        <v>1500</v>
      </c>
      <c r="J60" s="284">
        <f t="shared" si="15"/>
        <v>1500</v>
      </c>
      <c r="K60" s="284">
        <f t="shared" si="15"/>
        <v>1500</v>
      </c>
      <c r="L60" s="284">
        <f t="shared" si="15"/>
        <v>1500</v>
      </c>
      <c r="M60" s="284">
        <f t="shared" ref="M60:X60" si="16">M49-M59</f>
        <v>1500</v>
      </c>
      <c r="N60" s="284">
        <f t="shared" si="16"/>
        <v>1500</v>
      </c>
      <c r="O60" s="284">
        <f t="shared" si="16"/>
        <v>1500</v>
      </c>
      <c r="P60" s="284">
        <f t="shared" si="16"/>
        <v>1500</v>
      </c>
      <c r="Q60" s="284">
        <f t="shared" si="16"/>
        <v>1500</v>
      </c>
      <c r="R60" s="284">
        <f t="shared" si="16"/>
        <v>1500</v>
      </c>
      <c r="S60" s="284">
        <f t="shared" si="16"/>
        <v>1500</v>
      </c>
      <c r="T60" s="284">
        <f t="shared" si="16"/>
        <v>1500</v>
      </c>
      <c r="U60" s="284">
        <f t="shared" si="16"/>
        <v>1500</v>
      </c>
      <c r="V60" s="284">
        <f t="shared" si="16"/>
        <v>1500</v>
      </c>
      <c r="W60" s="284">
        <f t="shared" si="16"/>
        <v>1500</v>
      </c>
      <c r="X60" s="285">
        <f t="shared" si="16"/>
        <v>1500</v>
      </c>
    </row>
    <row r="61" spans="1:24" ht="15" customHeight="1" x14ac:dyDescent="0.25">
      <c r="A61" s="349" t="s">
        <v>55</v>
      </c>
      <c r="B61" s="236">
        <v>0</v>
      </c>
      <c r="C61" s="236">
        <v>0</v>
      </c>
      <c r="D61" s="236">
        <v>0</v>
      </c>
      <c r="E61" s="237">
        <v>0</v>
      </c>
      <c r="F61" s="237">
        <v>0</v>
      </c>
      <c r="G61" s="237">
        <v>0</v>
      </c>
      <c r="H61" s="239">
        <v>0</v>
      </c>
      <c r="I61" s="236">
        <v>0</v>
      </c>
      <c r="J61" s="236">
        <v>0</v>
      </c>
      <c r="K61" s="237">
        <v>0</v>
      </c>
      <c r="L61" s="237">
        <v>0</v>
      </c>
      <c r="M61" s="236">
        <v>0</v>
      </c>
      <c r="N61" s="236">
        <v>0</v>
      </c>
      <c r="O61" s="236">
        <v>0</v>
      </c>
      <c r="P61" s="236">
        <v>0</v>
      </c>
      <c r="Q61" s="236">
        <v>0</v>
      </c>
      <c r="R61" s="236">
        <v>0</v>
      </c>
      <c r="S61" s="236">
        <v>0</v>
      </c>
      <c r="T61" s="236">
        <v>0</v>
      </c>
      <c r="U61" s="236">
        <v>0</v>
      </c>
      <c r="V61" s="236">
        <v>0</v>
      </c>
      <c r="W61" s="268">
        <v>0</v>
      </c>
      <c r="X61" s="240">
        <v>0</v>
      </c>
    </row>
    <row r="62" spans="1:24" ht="15" customHeight="1" x14ac:dyDescent="0.25">
      <c r="A62" s="349" t="s">
        <v>8</v>
      </c>
      <c r="B62" s="255">
        <v>0</v>
      </c>
      <c r="C62" s="255">
        <v>0</v>
      </c>
      <c r="D62" s="255">
        <v>0</v>
      </c>
      <c r="E62" s="256">
        <v>0</v>
      </c>
      <c r="F62" s="256">
        <v>0</v>
      </c>
      <c r="G62" s="256">
        <v>0</v>
      </c>
      <c r="H62" s="257">
        <v>0</v>
      </c>
      <c r="I62" s="255">
        <v>0</v>
      </c>
      <c r="J62" s="255">
        <v>0</v>
      </c>
      <c r="K62" s="256">
        <v>0</v>
      </c>
      <c r="L62" s="256">
        <v>0</v>
      </c>
      <c r="M62" s="255">
        <v>0</v>
      </c>
      <c r="N62" s="255">
        <v>0</v>
      </c>
      <c r="O62" s="255">
        <v>0</v>
      </c>
      <c r="P62" s="255">
        <v>0</v>
      </c>
      <c r="Q62" s="255">
        <v>0</v>
      </c>
      <c r="R62" s="255">
        <v>0</v>
      </c>
      <c r="S62" s="255">
        <v>0</v>
      </c>
      <c r="T62" s="255">
        <v>0</v>
      </c>
      <c r="U62" s="255">
        <v>0</v>
      </c>
      <c r="V62" s="255">
        <v>0</v>
      </c>
      <c r="W62" s="269">
        <v>0</v>
      </c>
      <c r="X62" s="258">
        <v>0</v>
      </c>
    </row>
    <row r="63" spans="1:24" ht="15" customHeight="1" x14ac:dyDescent="0.25">
      <c r="A63" s="349" t="s">
        <v>185</v>
      </c>
      <c r="B63" s="236">
        <v>256</v>
      </c>
      <c r="C63" s="236">
        <v>232</v>
      </c>
      <c r="D63" s="236">
        <v>222</v>
      </c>
      <c r="E63" s="237">
        <v>219</v>
      </c>
      <c r="F63" s="237">
        <v>222</v>
      </c>
      <c r="G63" s="237">
        <v>219</v>
      </c>
      <c r="H63" s="239">
        <v>230</v>
      </c>
      <c r="I63" s="236">
        <v>246</v>
      </c>
      <c r="J63" s="236">
        <v>260</v>
      </c>
      <c r="K63" s="237">
        <v>270</v>
      </c>
      <c r="L63" s="237">
        <v>252</v>
      </c>
      <c r="M63" s="236">
        <v>214</v>
      </c>
      <c r="N63" s="236">
        <v>184</v>
      </c>
      <c r="O63" s="236">
        <v>183</v>
      </c>
      <c r="P63" s="236">
        <v>176</v>
      </c>
      <c r="Q63" s="236">
        <v>148</v>
      </c>
      <c r="R63" s="236">
        <v>135</v>
      </c>
      <c r="S63" s="236">
        <v>135</v>
      </c>
      <c r="T63" s="236">
        <v>131</v>
      </c>
      <c r="U63" s="236">
        <v>128</v>
      </c>
      <c r="V63" s="236">
        <v>124</v>
      </c>
      <c r="W63" s="268">
        <v>122</v>
      </c>
      <c r="X63" s="240">
        <v>120</v>
      </c>
    </row>
    <row r="64" spans="1:24" ht="15" customHeight="1" x14ac:dyDescent="0.25">
      <c r="A64" s="349" t="s">
        <v>72</v>
      </c>
      <c r="B64" s="236">
        <v>0</v>
      </c>
      <c r="C64" s="236">
        <v>0</v>
      </c>
      <c r="D64" s="236">
        <v>0</v>
      </c>
      <c r="E64" s="237">
        <v>0</v>
      </c>
      <c r="F64" s="237">
        <v>0</v>
      </c>
      <c r="G64" s="237">
        <v>0</v>
      </c>
      <c r="H64" s="239">
        <v>0</v>
      </c>
      <c r="I64" s="236">
        <v>0</v>
      </c>
      <c r="J64" s="236">
        <v>0</v>
      </c>
      <c r="K64" s="237">
        <v>0</v>
      </c>
      <c r="L64" s="237">
        <v>0</v>
      </c>
      <c r="M64" s="236">
        <v>0</v>
      </c>
      <c r="N64" s="236">
        <v>0</v>
      </c>
      <c r="O64" s="236">
        <v>0</v>
      </c>
      <c r="P64" s="236">
        <v>0</v>
      </c>
      <c r="Q64" s="236">
        <v>0</v>
      </c>
      <c r="R64" s="236">
        <v>0</v>
      </c>
      <c r="S64" s="236">
        <v>0</v>
      </c>
      <c r="T64" s="236">
        <v>0</v>
      </c>
      <c r="U64" s="236">
        <v>0</v>
      </c>
      <c r="V64" s="236">
        <v>0</v>
      </c>
      <c r="W64" s="268">
        <v>0</v>
      </c>
      <c r="X64" s="240">
        <v>0</v>
      </c>
    </row>
    <row r="65" spans="1:25" ht="20.100000000000001" customHeight="1" x14ac:dyDescent="0.3">
      <c r="A65" s="356" t="s">
        <v>162</v>
      </c>
      <c r="B65" s="286">
        <f t="shared" ref="B65:X65" si="17">((B59*B64)+(B60*B63)+(B61*B62*B59))/B6</f>
        <v>256</v>
      </c>
      <c r="C65" s="286">
        <f t="shared" si="17"/>
        <v>232</v>
      </c>
      <c r="D65" s="286">
        <f t="shared" si="17"/>
        <v>222</v>
      </c>
      <c r="E65" s="286">
        <f t="shared" si="17"/>
        <v>219</v>
      </c>
      <c r="F65" s="286">
        <f t="shared" si="17"/>
        <v>222</v>
      </c>
      <c r="G65" s="286">
        <f t="shared" si="17"/>
        <v>219</v>
      </c>
      <c r="H65" s="286">
        <f t="shared" si="17"/>
        <v>230</v>
      </c>
      <c r="I65" s="286">
        <f t="shared" si="17"/>
        <v>246</v>
      </c>
      <c r="J65" s="286">
        <f t="shared" si="17"/>
        <v>260</v>
      </c>
      <c r="K65" s="286">
        <f t="shared" si="17"/>
        <v>270</v>
      </c>
      <c r="L65" s="286">
        <f t="shared" si="17"/>
        <v>252</v>
      </c>
      <c r="M65" s="286">
        <f t="shared" si="17"/>
        <v>214</v>
      </c>
      <c r="N65" s="286">
        <f t="shared" si="17"/>
        <v>184</v>
      </c>
      <c r="O65" s="286">
        <f t="shared" si="17"/>
        <v>183</v>
      </c>
      <c r="P65" s="286">
        <f t="shared" si="17"/>
        <v>176</v>
      </c>
      <c r="Q65" s="286">
        <f t="shared" si="17"/>
        <v>148</v>
      </c>
      <c r="R65" s="286">
        <f t="shared" si="17"/>
        <v>135</v>
      </c>
      <c r="S65" s="286">
        <f t="shared" si="17"/>
        <v>135</v>
      </c>
      <c r="T65" s="286">
        <f t="shared" si="17"/>
        <v>131</v>
      </c>
      <c r="U65" s="286">
        <f t="shared" si="17"/>
        <v>128</v>
      </c>
      <c r="V65" s="286">
        <f t="shared" si="17"/>
        <v>124</v>
      </c>
      <c r="W65" s="286">
        <f t="shared" si="17"/>
        <v>122</v>
      </c>
      <c r="X65" s="418">
        <f t="shared" si="17"/>
        <v>120</v>
      </c>
    </row>
    <row r="66" spans="1:25" ht="9.9" customHeight="1" x14ac:dyDescent="0.25">
      <c r="A66" s="413"/>
      <c r="B66" s="414"/>
      <c r="C66" s="414"/>
      <c r="D66" s="414"/>
      <c r="E66" s="414"/>
      <c r="F66" s="414"/>
      <c r="G66" s="414"/>
      <c r="H66" s="414"/>
      <c r="I66" s="414"/>
      <c r="J66" s="414"/>
      <c r="K66" s="414"/>
      <c r="L66" s="415"/>
      <c r="M66" s="415"/>
      <c r="N66" s="415"/>
      <c r="O66" s="415"/>
      <c r="P66" s="415"/>
      <c r="Q66" s="415"/>
      <c r="R66" s="415"/>
      <c r="S66" s="415"/>
      <c r="T66" s="415"/>
      <c r="U66" s="415"/>
      <c r="V66" s="415"/>
      <c r="W66" s="415"/>
      <c r="X66" s="416"/>
    </row>
    <row r="67" spans="1:25" ht="20.100000000000001" customHeight="1" x14ac:dyDescent="0.3">
      <c r="A67" s="421" t="s">
        <v>210</v>
      </c>
      <c r="B67" s="246">
        <f t="shared" ref="B67:H67" si="18">B$3</f>
        <v>2022</v>
      </c>
      <c r="C67" s="246">
        <f t="shared" si="18"/>
        <v>2021</v>
      </c>
      <c r="D67" s="246">
        <f t="shared" si="18"/>
        <v>2020</v>
      </c>
      <c r="E67" s="246">
        <f t="shared" si="18"/>
        <v>2019</v>
      </c>
      <c r="F67" s="246">
        <f t="shared" si="18"/>
        <v>2018</v>
      </c>
      <c r="G67" s="246">
        <f t="shared" si="18"/>
        <v>2017</v>
      </c>
      <c r="H67" s="246">
        <f t="shared" si="18"/>
        <v>2016</v>
      </c>
      <c r="I67" s="246">
        <f t="shared" ref="I67:X67" si="19">I$3</f>
        <v>2015</v>
      </c>
      <c r="J67" s="246">
        <f t="shared" si="19"/>
        <v>2014</v>
      </c>
      <c r="K67" s="246">
        <f t="shared" si="19"/>
        <v>2013</v>
      </c>
      <c r="L67" s="246">
        <f t="shared" si="19"/>
        <v>2012</v>
      </c>
      <c r="M67" s="246">
        <f t="shared" si="19"/>
        <v>2011</v>
      </c>
      <c r="N67" s="246">
        <f t="shared" si="19"/>
        <v>2010</v>
      </c>
      <c r="O67" s="246">
        <f t="shared" si="19"/>
        <v>2009</v>
      </c>
      <c r="P67" s="246">
        <f t="shared" si="19"/>
        <v>2008</v>
      </c>
      <c r="Q67" s="246">
        <f t="shared" si="19"/>
        <v>2007</v>
      </c>
      <c r="R67" s="246">
        <f t="shared" si="19"/>
        <v>2006</v>
      </c>
      <c r="S67" s="247">
        <f t="shared" si="19"/>
        <v>2005</v>
      </c>
      <c r="T67" s="248">
        <f t="shared" si="19"/>
        <v>2004</v>
      </c>
      <c r="U67" s="248">
        <f t="shared" si="19"/>
        <v>2003</v>
      </c>
      <c r="V67" s="248">
        <f t="shared" si="19"/>
        <v>2002</v>
      </c>
      <c r="W67" s="248">
        <f t="shared" si="19"/>
        <v>2001</v>
      </c>
      <c r="X67" s="422">
        <f t="shared" si="19"/>
        <v>2000</v>
      </c>
    </row>
    <row r="68" spans="1:25" ht="9.9" customHeight="1" x14ac:dyDescent="0.3">
      <c r="A68" s="409"/>
      <c r="B68" s="410"/>
      <c r="C68" s="410"/>
      <c r="D68" s="410"/>
      <c r="E68" s="410"/>
      <c r="F68" s="410"/>
      <c r="G68" s="410"/>
      <c r="H68" s="410"/>
      <c r="I68" s="410"/>
      <c r="J68" s="410"/>
      <c r="K68" s="410"/>
      <c r="L68" s="410"/>
      <c r="M68" s="410"/>
      <c r="N68" s="410"/>
      <c r="O68" s="410"/>
      <c r="P68" s="410"/>
      <c r="Q68" s="410"/>
      <c r="R68" s="410"/>
      <c r="S68" s="411"/>
      <c r="T68" s="303"/>
      <c r="U68" s="303"/>
      <c r="V68" s="303"/>
      <c r="W68" s="303"/>
      <c r="X68" s="412"/>
    </row>
    <row r="69" spans="1:25" ht="20.100000000000001" customHeight="1" x14ac:dyDescent="0.3">
      <c r="A69" s="354" t="s">
        <v>211</v>
      </c>
      <c r="B69" s="264">
        <f t="shared" ref="B69:X69" si="20">B36+B44+B56</f>
        <v>495.86</v>
      </c>
      <c r="C69" s="264">
        <f t="shared" si="20"/>
        <v>406.18</v>
      </c>
      <c r="D69" s="264">
        <f t="shared" si="20"/>
        <v>385.08600000000001</v>
      </c>
      <c r="E69" s="264">
        <f t="shared" si="20"/>
        <v>399.76</v>
      </c>
      <c r="F69" s="264">
        <f t="shared" si="20"/>
        <v>369.63200000000006</v>
      </c>
      <c r="G69" s="264">
        <f t="shared" si="20"/>
        <v>359.77500000000003</v>
      </c>
      <c r="H69" s="264">
        <f t="shared" si="20"/>
        <v>371.14800000000002</v>
      </c>
      <c r="I69" s="264">
        <f t="shared" si="20"/>
        <v>387.46000000000004</v>
      </c>
      <c r="J69" s="264">
        <f t="shared" si="20"/>
        <v>365.8125</v>
      </c>
      <c r="K69" s="264">
        <f t="shared" si="20"/>
        <v>377.81350000000003</v>
      </c>
      <c r="L69" s="264">
        <f t="shared" si="20"/>
        <v>388.21749999999997</v>
      </c>
      <c r="M69" s="264">
        <f t="shared" si="20"/>
        <v>356.61</v>
      </c>
      <c r="N69" s="264">
        <f t="shared" si="20"/>
        <v>326.19</v>
      </c>
      <c r="O69" s="264">
        <f t="shared" si="20"/>
        <v>367.40750000000003</v>
      </c>
      <c r="P69" s="264">
        <f t="shared" si="20"/>
        <v>285.60000000000002</v>
      </c>
      <c r="Q69" s="264">
        <f t="shared" si="20"/>
        <v>261.15999999999997</v>
      </c>
      <c r="R69" s="264">
        <f t="shared" si="20"/>
        <v>256.89999999999998</v>
      </c>
      <c r="S69" s="264">
        <f t="shared" si="20"/>
        <v>235.01500000000001</v>
      </c>
      <c r="T69" s="264">
        <f t="shared" si="20"/>
        <v>216.06</v>
      </c>
      <c r="U69" s="264">
        <f t="shared" si="20"/>
        <v>207.535</v>
      </c>
      <c r="V69" s="264">
        <f t="shared" si="20"/>
        <v>201.98499999999999</v>
      </c>
      <c r="W69" s="264">
        <f t="shared" si="20"/>
        <v>206.905</v>
      </c>
      <c r="X69" s="265">
        <f t="shared" si="20"/>
        <v>205.81</v>
      </c>
    </row>
    <row r="70" spans="1:25" ht="20.100000000000001" customHeight="1" thickBot="1" x14ac:dyDescent="0.35">
      <c r="A70" s="359" t="s">
        <v>212</v>
      </c>
      <c r="B70" s="287">
        <f t="shared" ref="B70:X70" si="21">B36+B44+B65</f>
        <v>723.86</v>
      </c>
      <c r="C70" s="287">
        <f t="shared" si="21"/>
        <v>610.18000000000006</v>
      </c>
      <c r="D70" s="287">
        <f t="shared" si="21"/>
        <v>580.08600000000001</v>
      </c>
      <c r="E70" s="287">
        <f t="shared" si="21"/>
        <v>592.76</v>
      </c>
      <c r="F70" s="287">
        <f t="shared" si="21"/>
        <v>566.63200000000006</v>
      </c>
      <c r="G70" s="287">
        <f t="shared" si="21"/>
        <v>553.77500000000009</v>
      </c>
      <c r="H70" s="287">
        <f t="shared" si="21"/>
        <v>576.14800000000002</v>
      </c>
      <c r="I70" s="287">
        <f t="shared" si="21"/>
        <v>608.46</v>
      </c>
      <c r="J70" s="287">
        <f t="shared" si="21"/>
        <v>600.8125</v>
      </c>
      <c r="K70" s="287">
        <f t="shared" si="21"/>
        <v>622.81349999999998</v>
      </c>
      <c r="L70" s="287">
        <f t="shared" si="21"/>
        <v>615.21749999999997</v>
      </c>
      <c r="M70" s="287">
        <f t="shared" si="21"/>
        <v>545.61</v>
      </c>
      <c r="N70" s="287">
        <f t="shared" si="21"/>
        <v>485.19</v>
      </c>
      <c r="O70" s="287">
        <f t="shared" si="21"/>
        <v>525.40750000000003</v>
      </c>
      <c r="P70" s="287">
        <f t="shared" si="21"/>
        <v>436.6</v>
      </c>
      <c r="Q70" s="287">
        <f t="shared" si="21"/>
        <v>384.15999999999997</v>
      </c>
      <c r="R70" s="287">
        <f t="shared" si="21"/>
        <v>366.9</v>
      </c>
      <c r="S70" s="287">
        <f t="shared" si="21"/>
        <v>345.01499999999999</v>
      </c>
      <c r="T70" s="287">
        <f t="shared" si="21"/>
        <v>322.06</v>
      </c>
      <c r="U70" s="287">
        <f t="shared" si="21"/>
        <v>310.53499999999997</v>
      </c>
      <c r="V70" s="287">
        <f t="shared" si="21"/>
        <v>300.98500000000001</v>
      </c>
      <c r="W70" s="287">
        <f t="shared" si="21"/>
        <v>303.90499999999997</v>
      </c>
      <c r="X70" s="288">
        <f t="shared" si="21"/>
        <v>300.81</v>
      </c>
    </row>
    <row r="71" spans="1:25" ht="9" customHeight="1" x14ac:dyDescent="0.25">
      <c r="A71" s="360"/>
      <c r="B71" s="10"/>
      <c r="C71" s="10"/>
      <c r="D71" s="10"/>
      <c r="E71" s="10"/>
      <c r="F71" s="10"/>
      <c r="G71" s="10"/>
      <c r="P71" s="14"/>
      <c r="Q71" s="14"/>
      <c r="R71" s="14"/>
      <c r="S71" s="14"/>
      <c r="T71" s="12"/>
      <c r="U71" s="14"/>
      <c r="V71" s="14"/>
      <c r="W71" s="14"/>
      <c r="X71" s="14"/>
      <c r="Y71" s="10"/>
    </row>
    <row r="74" spans="1:25" ht="13.65" customHeight="1" x14ac:dyDescent="0.25">
      <c r="A74" s="361" t="s">
        <v>160</v>
      </c>
      <c r="B74" s="320"/>
      <c r="C74" s="320"/>
      <c r="D74" s="320"/>
      <c r="E74" s="320"/>
      <c r="F74" s="320"/>
      <c r="G74" s="320"/>
      <c r="H74" s="321"/>
      <c r="I74" s="321"/>
      <c r="J74" s="321"/>
      <c r="K74" s="156"/>
      <c r="L74" s="156"/>
      <c r="M74" s="156"/>
      <c r="N74" s="156"/>
      <c r="O74" s="156"/>
      <c r="P74" s="35"/>
    </row>
    <row r="75" spans="1:25" ht="15" x14ac:dyDescent="0.25">
      <c r="A75" s="361" t="s">
        <v>190</v>
      </c>
      <c r="B75"/>
      <c r="C75"/>
      <c r="D75"/>
      <c r="E75" s="320"/>
      <c r="F75" s="320"/>
      <c r="G75" s="320"/>
      <c r="H75" s="321"/>
      <c r="I75" s="321"/>
      <c r="J75" s="321"/>
      <c r="K75" s="156"/>
      <c r="L75" s="156"/>
      <c r="M75" s="156"/>
      <c r="N75" s="156"/>
      <c r="O75" s="156"/>
    </row>
    <row r="76" spans="1:25" ht="15" x14ac:dyDescent="0.25">
      <c r="A76" s="362" t="s">
        <v>207</v>
      </c>
      <c r="B76" s="319"/>
      <c r="C76" s="319"/>
      <c r="D76" s="319"/>
      <c r="E76" s="319"/>
      <c r="F76" s="319"/>
      <c r="G76" s="319"/>
      <c r="H76" s="322"/>
      <c r="I76" s="322"/>
      <c r="J76" s="322"/>
    </row>
    <row r="77" spans="1:25" ht="15" x14ac:dyDescent="0.25">
      <c r="A77" s="361" t="s">
        <v>191</v>
      </c>
      <c r="B77"/>
      <c r="C77"/>
      <c r="D77"/>
      <c r="E77" s="320"/>
      <c r="F77" s="320"/>
      <c r="G77" s="320"/>
      <c r="H77" s="320"/>
      <c r="I77" s="320"/>
      <c r="J77" s="320"/>
      <c r="K77" s="155"/>
      <c r="L77" s="155"/>
      <c r="M77" s="155"/>
      <c r="N77" s="155"/>
      <c r="O77" s="155"/>
    </row>
  </sheetData>
  <sheetProtection sheet="1" objects="1" scenarios="1"/>
  <mergeCells count="1">
    <mergeCell ref="A1:X1"/>
  </mergeCells>
  <phoneticPr fontId="11" type="noConversion"/>
  <hyperlinks>
    <hyperlink ref="A75:O75" r:id="rId1" display="2/   Based on Estimated Cost of Crop Production for Iowa -- AgDM file A1-20" xr:uid="{00000000-0004-0000-0100-000000000000}"/>
    <hyperlink ref="A77:O77" r:id="rId2" display="3/   Based on Farmland Cash Rental Rate Survey  -- AgDM file C2-10" xr:uid="{00000000-0004-0000-0100-000001000000}"/>
    <hyperlink ref="A74" r:id="rId3" xr:uid="{00000000-0004-0000-0100-000002000000}"/>
    <hyperlink ref="A75" r:id="rId4" xr:uid="{00000000-0004-0000-0100-000003000000}"/>
    <hyperlink ref="A77" r:id="rId5" xr:uid="{00000000-0004-0000-0100-000004000000}"/>
    <hyperlink ref="B75" r:id="rId6" display="2/   Based on Estimated Cost of Crop Production for Iowa -- AgDM file A1-20" xr:uid="{00000000-0004-0000-0100-000005000000}"/>
    <hyperlink ref="B77" r:id="rId7" display="3/   Based on Farmland Cash Rental Rate Survey  -- AgDM file C2-10" xr:uid="{00000000-0004-0000-0100-000006000000}"/>
  </hyperlinks>
  <pageMargins left="0.75" right="0.75" top="1" bottom="1" header="0.5" footer="0.5"/>
  <pageSetup scale="46" fitToHeight="2" orientation="landscape" r:id="rId8"/>
  <headerFooter>
    <oddFooter>&amp;LAgDM A1-85, Corn Production Profitability&amp;R&amp;P</oddFooter>
  </headerFooter>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indexed="43"/>
  </sheetPr>
  <dimension ref="A1:U83"/>
  <sheetViews>
    <sheetView showGridLines="0" zoomScale="70" zoomScaleNormal="70" workbookViewId="0"/>
  </sheetViews>
  <sheetFormatPr defaultColWidth="8.88671875" defaultRowHeight="13.2" x14ac:dyDescent="0.25"/>
  <cols>
    <col min="1" max="2" width="13.6640625" customWidth="1"/>
    <col min="3" max="13" width="14.6640625" customWidth="1"/>
    <col min="14" max="15" width="14.6640625" style="103" customWidth="1"/>
    <col min="16" max="17" width="10.44140625" customWidth="1"/>
  </cols>
  <sheetData>
    <row r="1" spans="1:21" ht="31.65" customHeight="1" thickBot="1" x14ac:dyDescent="0.45">
      <c r="A1" s="376" t="s">
        <v>95</v>
      </c>
      <c r="B1" s="371"/>
      <c r="C1" s="371"/>
      <c r="D1" s="371"/>
      <c r="E1" s="371"/>
      <c r="F1" s="371"/>
      <c r="G1" s="371"/>
      <c r="H1" s="371"/>
      <c r="I1" s="371"/>
      <c r="J1" s="371"/>
      <c r="K1" s="371"/>
      <c r="L1" s="371"/>
      <c r="M1" s="371"/>
      <c r="N1" s="371"/>
      <c r="O1" s="372"/>
      <c r="P1" s="34"/>
    </row>
    <row r="2" spans="1:21" ht="17.399999999999999" x14ac:dyDescent="0.35">
      <c r="A2" s="217"/>
      <c r="B2" s="219"/>
      <c r="C2" s="219"/>
      <c r="D2" s="219"/>
      <c r="E2" s="219"/>
      <c r="F2" s="219"/>
      <c r="G2" s="220" t="s">
        <v>64</v>
      </c>
      <c r="H2" s="219"/>
      <c r="I2" s="220" t="s">
        <v>68</v>
      </c>
      <c r="J2" s="220" t="s">
        <v>2</v>
      </c>
      <c r="K2" s="220" t="s">
        <v>41</v>
      </c>
      <c r="L2" s="400" t="s">
        <v>70</v>
      </c>
      <c r="M2" s="224"/>
      <c r="N2" s="224" t="s">
        <v>76</v>
      </c>
      <c r="O2" s="225"/>
      <c r="P2" s="15"/>
    </row>
    <row r="3" spans="1:21" ht="18" x14ac:dyDescent="0.35">
      <c r="A3" s="213" t="s">
        <v>34</v>
      </c>
      <c r="B3" s="210"/>
      <c r="C3" s="210"/>
      <c r="D3" s="210" t="s">
        <v>60</v>
      </c>
      <c r="E3" s="210"/>
      <c r="F3" s="210"/>
      <c r="G3" s="221" t="s">
        <v>66</v>
      </c>
      <c r="H3" s="210"/>
      <c r="I3" s="210" t="s">
        <v>36</v>
      </c>
      <c r="J3" s="210" t="s">
        <v>34</v>
      </c>
      <c r="K3" s="228" t="s">
        <v>69</v>
      </c>
      <c r="L3" s="210" t="s">
        <v>74</v>
      </c>
      <c r="M3" s="210" t="s">
        <v>112</v>
      </c>
      <c r="N3" s="210" t="s">
        <v>74</v>
      </c>
      <c r="O3" s="222" t="s">
        <v>112</v>
      </c>
    </row>
    <row r="4" spans="1:21" ht="17.399999999999999" x14ac:dyDescent="0.35">
      <c r="A4" s="214" t="s">
        <v>59</v>
      </c>
      <c r="B4" s="209"/>
      <c r="C4" s="209" t="s">
        <v>5</v>
      </c>
      <c r="D4" s="209" t="s">
        <v>61</v>
      </c>
      <c r="E4" s="209" t="s">
        <v>62</v>
      </c>
      <c r="F4" s="209" t="s">
        <v>48</v>
      </c>
      <c r="G4" s="209" t="s">
        <v>67</v>
      </c>
      <c r="H4" s="209" t="s">
        <v>65</v>
      </c>
      <c r="I4" s="209" t="s">
        <v>63</v>
      </c>
      <c r="J4" s="209" t="s">
        <v>52</v>
      </c>
      <c r="K4" s="209" t="s">
        <v>58</v>
      </c>
      <c r="L4" s="209" t="s">
        <v>75</v>
      </c>
      <c r="M4" s="209" t="s">
        <v>75</v>
      </c>
      <c r="N4" s="209" t="s">
        <v>75</v>
      </c>
      <c r="O4" s="211" t="s">
        <v>75</v>
      </c>
    </row>
    <row r="5" spans="1:21" ht="16.8" x14ac:dyDescent="0.3">
      <c r="A5" s="215">
        <v>2000</v>
      </c>
      <c r="B5" s="226"/>
      <c r="C5" s="342">
        <f>'Input Model'!X24</f>
        <v>25</v>
      </c>
      <c r="D5" s="342">
        <f>'Input Model'!X25</f>
        <v>25</v>
      </c>
      <c r="E5" s="342">
        <f>'Input Model'!X26</f>
        <v>25</v>
      </c>
      <c r="F5" s="342">
        <f>'Input Model'!X27</f>
        <v>4</v>
      </c>
      <c r="G5" s="342">
        <f>'Input Model'!X28</f>
        <v>19</v>
      </c>
      <c r="H5" s="342">
        <f>'Input Model'!X29</f>
        <v>17</v>
      </c>
      <c r="I5" s="342">
        <f>'Input Model'!X$32+'Input Model'!X$35+'Input Model'!X$30+'Input Model'!X$31</f>
        <v>29.54</v>
      </c>
      <c r="J5" s="342">
        <f>SUM(C5:I5)</f>
        <v>144.54</v>
      </c>
      <c r="K5" s="342">
        <f>'Input Model'!X44</f>
        <v>36.270000000000003</v>
      </c>
      <c r="L5" s="342">
        <f>'Input Model'!X56</f>
        <v>25</v>
      </c>
      <c r="M5" s="342">
        <f>'Input Model'!X65</f>
        <v>120</v>
      </c>
      <c r="N5" s="344">
        <f>J5+K5+L5</f>
        <v>205.81</v>
      </c>
      <c r="O5" s="336">
        <f>J5+K5+M5</f>
        <v>300.81</v>
      </c>
    </row>
    <row r="6" spans="1:21" ht="16.8" x14ac:dyDescent="0.3">
      <c r="A6" s="215">
        <v>2001</v>
      </c>
      <c r="B6" s="226"/>
      <c r="C6" s="342">
        <f>'Input Model'!W24</f>
        <v>25</v>
      </c>
      <c r="D6" s="342">
        <f>'Input Model'!W25</f>
        <v>25</v>
      </c>
      <c r="E6" s="342">
        <f>'Input Model'!W26</f>
        <v>25</v>
      </c>
      <c r="F6" s="342">
        <f>'Input Model'!W27</f>
        <v>3</v>
      </c>
      <c r="G6" s="342">
        <f>'Input Model'!W28</f>
        <v>20</v>
      </c>
      <c r="H6" s="342">
        <f>'Input Model'!W29</f>
        <v>18</v>
      </c>
      <c r="I6" s="342">
        <f>'Input Model'!W$32+'Input Model'!W$35+'Input Model'!W$30+'Input Model'!W$31</f>
        <v>29.634999999999998</v>
      </c>
      <c r="J6" s="342">
        <f t="shared" ref="J6:J23" si="0">SUM(C6:I6)</f>
        <v>145.63499999999999</v>
      </c>
      <c r="K6" s="342">
        <f>'Input Model'!W44</f>
        <v>36.270000000000003</v>
      </c>
      <c r="L6" s="342">
        <f>'Input Model'!W56</f>
        <v>25</v>
      </c>
      <c r="M6" s="342">
        <f>'Input Model'!W65</f>
        <v>122</v>
      </c>
      <c r="N6" s="342">
        <f t="shared" ref="N6:N23" si="1">J6+K6+L6</f>
        <v>206.905</v>
      </c>
      <c r="O6" s="336">
        <f t="shared" ref="O6:O23" si="2">J6+K6+M6</f>
        <v>303.90499999999997</v>
      </c>
      <c r="U6" s="423" t="s">
        <v>4</v>
      </c>
    </row>
    <row r="7" spans="1:21" ht="16.8" x14ac:dyDescent="0.3">
      <c r="A7" s="215">
        <v>2002</v>
      </c>
      <c r="B7" s="226"/>
      <c r="C7" s="342">
        <f>'Input Model'!V24</f>
        <v>25</v>
      </c>
      <c r="D7" s="342">
        <f>'Input Model'!V25</f>
        <v>24</v>
      </c>
      <c r="E7" s="342">
        <f>'Input Model'!V26</f>
        <v>23</v>
      </c>
      <c r="F7" s="342">
        <f>'Input Model'!V27</f>
        <v>3</v>
      </c>
      <c r="G7" s="342">
        <f>'Input Model'!V28</f>
        <v>20</v>
      </c>
      <c r="H7" s="342">
        <f>'Input Model'!V29</f>
        <v>18</v>
      </c>
      <c r="I7" s="342">
        <f>'Input Model'!V$32+'Input Model'!V$35+'Input Model'!V$30+'Input Model'!V$31</f>
        <v>27.824999999999999</v>
      </c>
      <c r="J7" s="342">
        <f t="shared" si="0"/>
        <v>140.82499999999999</v>
      </c>
      <c r="K7" s="342">
        <f>'Input Model'!V44</f>
        <v>36.159999999999997</v>
      </c>
      <c r="L7" s="342">
        <f>'Input Model'!V56</f>
        <v>25</v>
      </c>
      <c r="M7" s="342">
        <f>'Input Model'!V65</f>
        <v>124</v>
      </c>
      <c r="N7" s="342">
        <f t="shared" si="1"/>
        <v>201.98499999999999</v>
      </c>
      <c r="O7" s="336">
        <f t="shared" si="2"/>
        <v>300.98500000000001</v>
      </c>
      <c r="U7" s="423" t="s">
        <v>4</v>
      </c>
    </row>
    <row r="8" spans="1:21" ht="16.8" x14ac:dyDescent="0.3">
      <c r="A8" s="215">
        <v>2003</v>
      </c>
      <c r="B8" s="226"/>
      <c r="C8" s="342">
        <f>'Input Model'!U24</f>
        <v>31</v>
      </c>
      <c r="D8" s="342">
        <f>'Input Model'!U25</f>
        <v>23</v>
      </c>
      <c r="E8" s="342">
        <f>'Input Model'!U26</f>
        <v>19</v>
      </c>
      <c r="F8" s="342">
        <f>'Input Model'!U27</f>
        <v>3</v>
      </c>
      <c r="G8" s="342">
        <f>'Input Model'!U28</f>
        <v>23</v>
      </c>
      <c r="H8" s="342">
        <f>'Input Model'!U29</f>
        <v>20</v>
      </c>
      <c r="I8" s="342">
        <f>'Input Model'!U$32+'Input Model'!U$35+'Input Model'!U$30+'Input Model'!U$31</f>
        <v>26.905000000000001</v>
      </c>
      <c r="J8" s="342">
        <f t="shared" si="0"/>
        <v>145.905</v>
      </c>
      <c r="K8" s="342">
        <f>'Input Model'!U44</f>
        <v>36.630000000000003</v>
      </c>
      <c r="L8" s="342">
        <f>'Input Model'!U56</f>
        <v>25</v>
      </c>
      <c r="M8" s="342">
        <f>'Input Model'!U65</f>
        <v>128</v>
      </c>
      <c r="N8" s="342">
        <f t="shared" si="1"/>
        <v>207.535</v>
      </c>
      <c r="O8" s="336">
        <f t="shared" si="2"/>
        <v>310.53499999999997</v>
      </c>
      <c r="U8" s="423" t="s">
        <v>4</v>
      </c>
    </row>
    <row r="9" spans="1:21" ht="16.8" x14ac:dyDescent="0.3">
      <c r="A9" s="215">
        <v>2004</v>
      </c>
      <c r="B9" s="226"/>
      <c r="C9" s="342">
        <f>'Input Model'!T24</f>
        <v>32</v>
      </c>
      <c r="D9" s="342">
        <f>'Input Model'!T25</f>
        <v>26</v>
      </c>
      <c r="E9" s="342">
        <f>'Input Model'!T26</f>
        <v>19</v>
      </c>
      <c r="F9" s="342">
        <f>'Input Model'!T27</f>
        <v>5</v>
      </c>
      <c r="G9" s="342">
        <f>'Input Model'!T28</f>
        <v>24</v>
      </c>
      <c r="H9" s="342">
        <f>'Input Model'!T29</f>
        <v>22</v>
      </c>
      <c r="I9" s="342">
        <f>'Input Model'!T$32+'Input Model'!T$35+'Input Model'!T$30+'Input Model'!T$31</f>
        <v>26.759999999999998</v>
      </c>
      <c r="J9" s="342">
        <f t="shared" si="0"/>
        <v>154.76</v>
      </c>
      <c r="K9" s="342">
        <f>'Input Model'!T44</f>
        <v>36.299999999999997</v>
      </c>
      <c r="L9" s="342">
        <f>'Input Model'!T56</f>
        <v>25</v>
      </c>
      <c r="M9" s="342">
        <f>'Input Model'!T65</f>
        <v>131</v>
      </c>
      <c r="N9" s="342">
        <f t="shared" si="1"/>
        <v>216.06</v>
      </c>
      <c r="O9" s="336">
        <f t="shared" si="2"/>
        <v>322.06</v>
      </c>
      <c r="U9" s="423" t="s">
        <v>4</v>
      </c>
    </row>
    <row r="10" spans="1:21" ht="16.8" x14ac:dyDescent="0.3">
      <c r="A10" s="215">
        <v>2005</v>
      </c>
      <c r="B10" s="226"/>
      <c r="C10" s="342">
        <f>'Input Model'!S24</f>
        <v>32</v>
      </c>
      <c r="D10" s="342">
        <f>'Input Model'!S25</f>
        <v>30</v>
      </c>
      <c r="E10" s="342">
        <f>'Input Model'!S26</f>
        <v>18</v>
      </c>
      <c r="F10" s="342">
        <f>'Input Model'!S27</f>
        <v>6</v>
      </c>
      <c r="G10" s="342">
        <f>'Input Model'!S28</f>
        <v>30</v>
      </c>
      <c r="H10" s="342">
        <f>'Input Model'!S29</f>
        <v>25</v>
      </c>
      <c r="I10" s="342">
        <f>'Input Model'!S$32+'Input Model'!S$35+'Input Model'!S$30+'Input Model'!S$31</f>
        <v>28.335000000000001</v>
      </c>
      <c r="J10" s="342">
        <f t="shared" si="0"/>
        <v>169.33500000000001</v>
      </c>
      <c r="K10" s="342">
        <f>'Input Model'!S44</f>
        <v>40.68</v>
      </c>
      <c r="L10" s="342">
        <f>'Input Model'!S56</f>
        <v>25</v>
      </c>
      <c r="M10" s="342">
        <f>'Input Model'!S65</f>
        <v>135</v>
      </c>
      <c r="N10" s="342">
        <f t="shared" si="1"/>
        <v>235.01500000000001</v>
      </c>
      <c r="O10" s="336">
        <f t="shared" si="2"/>
        <v>345.01499999999999</v>
      </c>
      <c r="U10" s="423" t="s">
        <v>4</v>
      </c>
    </row>
    <row r="11" spans="1:21" ht="16.8" x14ac:dyDescent="0.3">
      <c r="A11" s="215">
        <v>2006</v>
      </c>
      <c r="B11" s="226"/>
      <c r="C11" s="342">
        <f>'Input Model'!R24</f>
        <v>34</v>
      </c>
      <c r="D11" s="342">
        <f>'Input Model'!R25</f>
        <v>36</v>
      </c>
      <c r="E11" s="342">
        <f>'Input Model'!R26</f>
        <v>18</v>
      </c>
      <c r="F11" s="342">
        <f>'Input Model'!R27</f>
        <v>6</v>
      </c>
      <c r="G11" s="342">
        <f>'Input Model'!R28</f>
        <v>34</v>
      </c>
      <c r="H11" s="342">
        <f>'Input Model'!R29</f>
        <v>26</v>
      </c>
      <c r="I11" s="342">
        <f>'Input Model'!R$32+'Input Model'!R$35+'Input Model'!R$30+'Input Model'!XR$31</f>
        <v>28.049999999999997</v>
      </c>
      <c r="J11" s="342">
        <f t="shared" si="0"/>
        <v>182.05</v>
      </c>
      <c r="K11" s="342">
        <f>'Input Model'!R44</f>
        <v>44.85</v>
      </c>
      <c r="L11" s="342">
        <f>'Input Model'!R56</f>
        <v>25</v>
      </c>
      <c r="M11" s="342">
        <f>'Input Model'!R65</f>
        <v>135</v>
      </c>
      <c r="N11" s="342">
        <f t="shared" si="1"/>
        <v>251.9</v>
      </c>
      <c r="O11" s="336">
        <f t="shared" si="2"/>
        <v>361.9</v>
      </c>
      <c r="U11" s="423" t="s">
        <v>4</v>
      </c>
    </row>
    <row r="12" spans="1:21" ht="16.8" x14ac:dyDescent="0.3">
      <c r="A12" s="215">
        <v>2007</v>
      </c>
      <c r="B12" s="226"/>
      <c r="C12" s="342">
        <f>'Input Model'!Q24</f>
        <v>32</v>
      </c>
      <c r="D12" s="342">
        <f>'Input Model'!Q25</f>
        <v>39</v>
      </c>
      <c r="E12" s="342">
        <f>'Input Model'!Q26</f>
        <v>20</v>
      </c>
      <c r="F12" s="342">
        <f>'Input Model'!Q27</f>
        <v>7</v>
      </c>
      <c r="G12" s="342">
        <f>'Input Model'!Q28</f>
        <v>34</v>
      </c>
      <c r="H12" s="342">
        <f>'Input Model'!Q29</f>
        <v>27</v>
      </c>
      <c r="I12" s="342">
        <f>'Input Model'!Q$32+'Input Model'!Q$35+'Input Model'!Q$30+'Input Model'!Q$31</f>
        <v>35.4</v>
      </c>
      <c r="J12" s="342">
        <f t="shared" si="0"/>
        <v>194.4</v>
      </c>
      <c r="K12" s="342">
        <f>'Input Model'!Q44</f>
        <v>41.76</v>
      </c>
      <c r="L12" s="342">
        <f>'Input Model'!Q56</f>
        <v>25</v>
      </c>
      <c r="M12" s="342">
        <f>'Input Model'!Q65</f>
        <v>148</v>
      </c>
      <c r="N12" s="342">
        <f t="shared" si="1"/>
        <v>261.15999999999997</v>
      </c>
      <c r="O12" s="336">
        <f t="shared" si="2"/>
        <v>384.15999999999997</v>
      </c>
      <c r="U12" s="423" t="s">
        <v>4</v>
      </c>
    </row>
    <row r="13" spans="1:21" ht="16.8" x14ac:dyDescent="0.3">
      <c r="A13" s="215">
        <v>2008</v>
      </c>
      <c r="B13" s="226"/>
      <c r="C13" s="342">
        <f>'Input Model'!P24</f>
        <v>37</v>
      </c>
      <c r="D13" s="342">
        <f>'Input Model'!P25</f>
        <v>47</v>
      </c>
      <c r="E13" s="342">
        <f>'Input Model'!P26</f>
        <v>23</v>
      </c>
      <c r="F13" s="342">
        <f>'Input Model'!P27</f>
        <v>8</v>
      </c>
      <c r="G13" s="342">
        <f>'Input Model'!P28</f>
        <v>36</v>
      </c>
      <c r="H13" s="342">
        <f>'Input Model'!P29</f>
        <v>27</v>
      </c>
      <c r="I13" s="342">
        <f>'Input Model'!P$32+'Input Model'!P$35+'Input Model'!P$30+'Input Model'!P$31</f>
        <v>34.93</v>
      </c>
      <c r="J13" s="342">
        <f t="shared" si="0"/>
        <v>212.93</v>
      </c>
      <c r="K13" s="342">
        <f>'Input Model'!P44</f>
        <v>47.67</v>
      </c>
      <c r="L13" s="342">
        <f>'Input Model'!P56</f>
        <v>25</v>
      </c>
      <c r="M13" s="342">
        <f>'Input Model'!P65</f>
        <v>176</v>
      </c>
      <c r="N13" s="342">
        <f t="shared" si="1"/>
        <v>285.60000000000002</v>
      </c>
      <c r="O13" s="336">
        <f t="shared" si="2"/>
        <v>436.6</v>
      </c>
      <c r="U13" s="423" t="s">
        <v>4</v>
      </c>
    </row>
    <row r="14" spans="1:21" ht="16.8" x14ac:dyDescent="0.3">
      <c r="A14" s="215">
        <v>2009</v>
      </c>
      <c r="B14" s="226"/>
      <c r="C14" s="342">
        <f>'Input Model'!O24</f>
        <v>54</v>
      </c>
      <c r="D14" s="342">
        <f>'Input Model'!O25</f>
        <v>97</v>
      </c>
      <c r="E14" s="342">
        <f>'Input Model'!O26</f>
        <v>26</v>
      </c>
      <c r="F14" s="342">
        <f>'Input Model'!O27</f>
        <v>14</v>
      </c>
      <c r="G14" s="342">
        <f>'Input Model'!O28</f>
        <v>36</v>
      </c>
      <c r="H14" s="342">
        <f>'Input Model'!O29</f>
        <v>27</v>
      </c>
      <c r="I14" s="342">
        <f>'Input Model'!O$32+'Input Model'!O$35+'Input Model'!O$30+'Input Model'!XO$31</f>
        <v>34.1875</v>
      </c>
      <c r="J14" s="342">
        <f t="shared" si="0"/>
        <v>288.1875</v>
      </c>
      <c r="K14" s="342">
        <f>'Input Model'!O44</f>
        <v>50.22</v>
      </c>
      <c r="L14" s="342">
        <f>'Input Model'!O56</f>
        <v>25</v>
      </c>
      <c r="M14" s="342">
        <f>'Input Model'!O65</f>
        <v>183</v>
      </c>
      <c r="N14" s="342">
        <f t="shared" si="1"/>
        <v>363.40750000000003</v>
      </c>
      <c r="O14" s="336">
        <f t="shared" si="2"/>
        <v>521.40750000000003</v>
      </c>
      <c r="U14" s="423" t="s">
        <v>4</v>
      </c>
    </row>
    <row r="15" spans="1:21" ht="16.8" x14ac:dyDescent="0.3">
      <c r="A15" s="215">
        <v>2010</v>
      </c>
      <c r="B15" s="226"/>
      <c r="C15" s="342">
        <f>'Input Model'!N24</f>
        <v>50</v>
      </c>
      <c r="D15" s="342">
        <f>'Input Model'!N25</f>
        <v>57</v>
      </c>
      <c r="E15" s="342">
        <f>'Input Model'!N26</f>
        <v>24</v>
      </c>
      <c r="F15" s="342">
        <f>'Input Model'!N27</f>
        <v>11</v>
      </c>
      <c r="G15" s="342">
        <f>'Input Model'!N28</f>
        <v>36</v>
      </c>
      <c r="H15" s="342">
        <f>'Input Model'!N29</f>
        <v>27</v>
      </c>
      <c r="I15" s="342">
        <f>'Input Model'!N$32+'Input Model'!N$35+'Input Model'!N$30+'Input Model'!N$31</f>
        <v>35.690000000000005</v>
      </c>
      <c r="J15" s="342">
        <f t="shared" si="0"/>
        <v>240.69</v>
      </c>
      <c r="K15" s="342">
        <f>'Input Model'!N44</f>
        <v>60.5</v>
      </c>
      <c r="L15" s="342">
        <f>'Input Model'!N56</f>
        <v>25</v>
      </c>
      <c r="M15" s="342">
        <f>'Input Model'!N65</f>
        <v>184</v>
      </c>
      <c r="N15" s="342">
        <f t="shared" si="1"/>
        <v>326.19</v>
      </c>
      <c r="O15" s="336">
        <f t="shared" si="2"/>
        <v>485.19</v>
      </c>
      <c r="U15" s="423" t="s">
        <v>4</v>
      </c>
    </row>
    <row r="16" spans="1:21" ht="16.8" x14ac:dyDescent="0.3">
      <c r="A16" s="215">
        <v>2011</v>
      </c>
      <c r="B16" s="226"/>
      <c r="C16" s="342">
        <f>'Input Model'!M24</f>
        <v>45</v>
      </c>
      <c r="D16" s="342">
        <f>'Input Model'!M25</f>
        <v>69</v>
      </c>
      <c r="E16" s="342">
        <f>'Input Model'!M26</f>
        <v>25</v>
      </c>
      <c r="F16" s="342">
        <f>'Input Model'!M27</f>
        <v>11</v>
      </c>
      <c r="G16" s="342">
        <f>'Input Model'!M28</f>
        <v>45</v>
      </c>
      <c r="H16" s="342">
        <f>'Input Model'!M29</f>
        <v>27</v>
      </c>
      <c r="I16" s="342">
        <f>'Input Model'!M$32+'Input Model'!M$35+'Input Model'!M$30+'Input Model'!M$31</f>
        <v>37.25</v>
      </c>
      <c r="J16" s="342">
        <f t="shared" si="0"/>
        <v>259.25</v>
      </c>
      <c r="K16" s="342">
        <f>'Input Model'!M44</f>
        <v>72.36</v>
      </c>
      <c r="L16" s="342">
        <f>'Input Model'!M56</f>
        <v>25</v>
      </c>
      <c r="M16" s="342">
        <f>'Input Model'!M65</f>
        <v>214</v>
      </c>
      <c r="N16" s="342">
        <f t="shared" si="1"/>
        <v>356.61</v>
      </c>
      <c r="O16" s="336">
        <f t="shared" si="2"/>
        <v>545.61</v>
      </c>
      <c r="U16" s="423" t="s">
        <v>4</v>
      </c>
    </row>
    <row r="17" spans="1:21" ht="16.8" x14ac:dyDescent="0.3">
      <c r="A17" s="215">
        <v>2012</v>
      </c>
      <c r="B17" s="226"/>
      <c r="C17" s="342">
        <f>'Input Model'!L24</f>
        <v>58</v>
      </c>
      <c r="D17" s="342">
        <f>'Input Model'!L25</f>
        <v>76</v>
      </c>
      <c r="E17" s="342">
        <f>'Input Model'!L26</f>
        <v>26</v>
      </c>
      <c r="F17" s="342">
        <f>'Input Model'!L27</f>
        <v>14</v>
      </c>
      <c r="G17" s="342">
        <f>'Input Model'!L28</f>
        <v>50</v>
      </c>
      <c r="H17" s="342">
        <f>'Input Model'!L29</f>
        <v>27</v>
      </c>
      <c r="I17" s="342">
        <f>'Input Model'!L$32+'Input Model'!L$35+'Input Model'!L$30+'Input Model'!L$31</f>
        <v>37.697499999999998</v>
      </c>
      <c r="J17" s="342">
        <f t="shared" si="0"/>
        <v>288.69749999999999</v>
      </c>
      <c r="K17" s="342">
        <f>'Input Model'!L44</f>
        <v>74.52</v>
      </c>
      <c r="L17" s="342">
        <f>'Input Model'!L56</f>
        <v>25</v>
      </c>
      <c r="M17" s="342">
        <f>'Input Model'!L65</f>
        <v>252</v>
      </c>
      <c r="N17" s="342">
        <f t="shared" si="1"/>
        <v>388.21749999999997</v>
      </c>
      <c r="O17" s="336">
        <f t="shared" si="2"/>
        <v>615.21749999999997</v>
      </c>
      <c r="U17" s="423" t="s">
        <v>4</v>
      </c>
    </row>
    <row r="18" spans="1:21" ht="16.8" x14ac:dyDescent="0.3">
      <c r="A18" s="215">
        <v>2013</v>
      </c>
      <c r="B18" s="226"/>
      <c r="C18" s="342">
        <f>'Input Model'!K24</f>
        <v>50</v>
      </c>
      <c r="D18" s="342">
        <f>'Input Model'!$K25</f>
        <v>66</v>
      </c>
      <c r="E18" s="342">
        <f>'Input Model'!$K26</f>
        <v>27</v>
      </c>
      <c r="F18" s="342">
        <f>'Input Model'!$K27</f>
        <v>15</v>
      </c>
      <c r="G18" s="342">
        <f>'Input Model'!$K28</f>
        <v>50</v>
      </c>
      <c r="H18" s="342">
        <f>'Input Model'!$K29</f>
        <v>28</v>
      </c>
      <c r="I18" s="342">
        <f>'Input Model'!K$32+'Input Model'!K$35+'Input Model'!K$30+'Input Model'!K$31</f>
        <v>36.597500000000004</v>
      </c>
      <c r="J18" s="342">
        <f t="shared" si="0"/>
        <v>272.59750000000003</v>
      </c>
      <c r="K18" s="342">
        <f>'Input Model'!$K44</f>
        <v>80.215999999999994</v>
      </c>
      <c r="L18" s="342">
        <f>'Input Model'!$K56</f>
        <v>25</v>
      </c>
      <c r="M18" s="342">
        <f>'Input Model'!$K65</f>
        <v>270</v>
      </c>
      <c r="N18" s="342">
        <f t="shared" si="1"/>
        <v>377.81350000000003</v>
      </c>
      <c r="O18" s="336">
        <f t="shared" si="2"/>
        <v>622.81349999999998</v>
      </c>
      <c r="U18" s="423" t="s">
        <v>4</v>
      </c>
    </row>
    <row r="19" spans="1:21" ht="16.8" x14ac:dyDescent="0.3">
      <c r="A19" s="215">
        <v>2014</v>
      </c>
      <c r="B19" s="226"/>
      <c r="C19" s="342">
        <f>'Input Model'!J24</f>
        <v>51</v>
      </c>
      <c r="D19" s="342">
        <f>'Input Model'!$J25</f>
        <v>53</v>
      </c>
      <c r="E19" s="342">
        <f>'Input Model'!$J26</f>
        <v>27</v>
      </c>
      <c r="F19" s="342">
        <f>'Input Model'!$J27</f>
        <v>14</v>
      </c>
      <c r="G19" s="342">
        <f>'Input Model'!$I28</f>
        <v>51</v>
      </c>
      <c r="H19" s="342">
        <f>'Input Model'!$J29</f>
        <v>29</v>
      </c>
      <c r="I19" s="342">
        <f>'Input Model'!J$32+'Input Model'!J$35+'Input Model'!J$30+'Input Model'!J$31</f>
        <v>33.732500000000002</v>
      </c>
      <c r="J19" s="342">
        <f t="shared" si="0"/>
        <v>258.73250000000002</v>
      </c>
      <c r="K19" s="342">
        <f>'Input Model'!$J44</f>
        <v>82.08</v>
      </c>
      <c r="L19" s="342">
        <f>'Input Model'!$J56</f>
        <v>25</v>
      </c>
      <c r="M19" s="342">
        <f>'Input Model'!$J65</f>
        <v>260</v>
      </c>
      <c r="N19" s="342">
        <f t="shared" si="1"/>
        <v>365.8125</v>
      </c>
      <c r="O19" s="336">
        <f t="shared" si="2"/>
        <v>600.8125</v>
      </c>
      <c r="U19" s="423" t="s">
        <v>4</v>
      </c>
    </row>
    <row r="20" spans="1:21" ht="16.8" x14ac:dyDescent="0.3">
      <c r="A20" s="215">
        <v>2015</v>
      </c>
      <c r="B20" s="226"/>
      <c r="C20" s="342">
        <f>'Input Model'!I24</f>
        <v>55</v>
      </c>
      <c r="D20" s="342">
        <f>'Input Model'!I25</f>
        <v>60</v>
      </c>
      <c r="E20" s="342">
        <f>'Input Model'!$I26</f>
        <v>34</v>
      </c>
      <c r="F20" s="342">
        <f>'Input Model'!$I27</f>
        <v>14</v>
      </c>
      <c r="G20" s="342">
        <f>'Input Model'!$J28</f>
        <v>51</v>
      </c>
      <c r="H20" s="342">
        <f>'Input Model'!I29</f>
        <v>29</v>
      </c>
      <c r="I20" s="342">
        <f>'Input Model'!I$32+'Input Model'!I$35+'Input Model'!I$30+'Input Model'!I$31</f>
        <v>36.300000000000004</v>
      </c>
      <c r="J20" s="342">
        <f t="shared" si="0"/>
        <v>279.3</v>
      </c>
      <c r="K20" s="342">
        <f>'Input Model'!I44</f>
        <v>83.16</v>
      </c>
      <c r="L20" s="342">
        <f>'Input Model'!I56</f>
        <v>25</v>
      </c>
      <c r="M20" s="342">
        <f>'Input Model'!I65</f>
        <v>246</v>
      </c>
      <c r="N20" s="342">
        <f t="shared" si="1"/>
        <v>387.46000000000004</v>
      </c>
      <c r="O20" s="336">
        <f t="shared" si="2"/>
        <v>608.46</v>
      </c>
      <c r="U20" s="423" t="s">
        <v>4</v>
      </c>
    </row>
    <row r="21" spans="1:21" ht="16.8" x14ac:dyDescent="0.3">
      <c r="A21" s="215">
        <f>A49</f>
        <v>2016</v>
      </c>
      <c r="B21" s="226"/>
      <c r="C21" s="342">
        <f>'Input Model'!H24</f>
        <v>54</v>
      </c>
      <c r="D21" s="342">
        <f>'Input Model'!H25</f>
        <v>49</v>
      </c>
      <c r="E21" s="342">
        <f>'Input Model'!$H26</f>
        <v>36</v>
      </c>
      <c r="F21" s="342">
        <f>'Input Model'!$H27</f>
        <v>11</v>
      </c>
      <c r="G21" s="342">
        <f>'Input Model'!$H28</f>
        <v>52</v>
      </c>
      <c r="H21" s="342">
        <f>'Input Model'!H29</f>
        <v>29</v>
      </c>
      <c r="I21" s="342">
        <f>'Input Model'!H$32+'Input Model'!H$35+'Input Model'!H$30+'Input Model'!H$31</f>
        <v>38.183999999999997</v>
      </c>
      <c r="J21" s="342">
        <f>SUM(C21:I21)</f>
        <v>269.18399999999997</v>
      </c>
      <c r="K21" s="342">
        <f>'Input Model'!H44</f>
        <v>76.963999999999999</v>
      </c>
      <c r="L21" s="342">
        <f>'Input Model'!H56</f>
        <v>25</v>
      </c>
      <c r="M21" s="342">
        <f>'Input Model'!H65</f>
        <v>230</v>
      </c>
      <c r="N21" s="342">
        <f t="shared" si="1"/>
        <v>371.14799999999997</v>
      </c>
      <c r="O21" s="336">
        <f t="shared" si="2"/>
        <v>576.14799999999991</v>
      </c>
      <c r="U21" s="423" t="s">
        <v>4</v>
      </c>
    </row>
    <row r="22" spans="1:21" ht="16.8" x14ac:dyDescent="0.3">
      <c r="A22" s="215">
        <v>2017</v>
      </c>
      <c r="B22" s="226"/>
      <c r="C22" s="342">
        <f>'Input Model'!G$24</f>
        <v>53</v>
      </c>
      <c r="D22" s="342">
        <f>'Input Model'!G$25</f>
        <v>37</v>
      </c>
      <c r="E22" s="342">
        <f>'Input Model'!G$26</f>
        <v>40</v>
      </c>
      <c r="F22" s="342">
        <f>'Input Model'!G$27</f>
        <v>8</v>
      </c>
      <c r="G22" s="342">
        <f>'Input Model'!G$28</f>
        <v>53</v>
      </c>
      <c r="H22" s="342">
        <f>'Input Model'!G$29</f>
        <v>29</v>
      </c>
      <c r="I22" s="342">
        <f>'Input Model'!G$32+'Input Model'!G$35+'Input Model'!G$30+'Input Model'!G$31</f>
        <v>38.475000000000001</v>
      </c>
      <c r="J22" s="342">
        <f t="shared" si="0"/>
        <v>258.47500000000002</v>
      </c>
      <c r="K22" s="342">
        <f>'Input Model'!G$44</f>
        <v>76.3</v>
      </c>
      <c r="L22" s="342">
        <f>'Input Model'!G$56</f>
        <v>25</v>
      </c>
      <c r="M22" s="342">
        <f>'Input Model'!G$65</f>
        <v>219</v>
      </c>
      <c r="N22" s="342">
        <f t="shared" si="1"/>
        <v>359.77500000000003</v>
      </c>
      <c r="O22" s="336">
        <f t="shared" si="2"/>
        <v>553.77500000000009</v>
      </c>
      <c r="U22" s="423" t="s">
        <v>4</v>
      </c>
    </row>
    <row r="23" spans="1:21" ht="16.8" x14ac:dyDescent="0.3">
      <c r="A23" s="215">
        <v>2018</v>
      </c>
      <c r="B23" s="226"/>
      <c r="C23" s="342">
        <f>'Input Model'!F$24</f>
        <v>52</v>
      </c>
      <c r="D23" s="342">
        <f>'Input Model'!F$25</f>
        <v>40</v>
      </c>
      <c r="E23" s="342">
        <f>'Input Model'!F$26</f>
        <v>40</v>
      </c>
      <c r="F23" s="342">
        <f>'Input Model'!F$27</f>
        <v>9</v>
      </c>
      <c r="G23" s="342">
        <f>'Input Model'!F$28</f>
        <v>55</v>
      </c>
      <c r="H23" s="342">
        <f>'Input Model'!E$29</f>
        <v>32</v>
      </c>
      <c r="I23" s="342">
        <f>'Input Model'!F$32+'Input Model'!F$35+'Input Model'!F$30+'Input Model'!F$31</f>
        <v>41.731999999999999</v>
      </c>
      <c r="J23" s="342">
        <f t="shared" si="0"/>
        <v>269.73199999999997</v>
      </c>
      <c r="K23" s="342">
        <f>'Input Model'!F$44</f>
        <v>75.900000000000006</v>
      </c>
      <c r="L23" s="342">
        <f>'Input Model'!F$56</f>
        <v>25</v>
      </c>
      <c r="M23" s="342">
        <f>'Input Model'!E$65</f>
        <v>219</v>
      </c>
      <c r="N23" s="342">
        <f t="shared" si="1"/>
        <v>370.63199999999995</v>
      </c>
      <c r="O23" s="336">
        <f t="shared" si="2"/>
        <v>564.63199999999995</v>
      </c>
      <c r="U23" s="423" t="s">
        <v>4</v>
      </c>
    </row>
    <row r="24" spans="1:21" ht="16.8" x14ac:dyDescent="0.3">
      <c r="A24" s="215">
        <v>2019</v>
      </c>
      <c r="B24" s="226"/>
      <c r="C24" s="342">
        <f>'Input Model'!E$24</f>
        <v>51</v>
      </c>
      <c r="D24" s="342">
        <f>'Input Model'!E$25</f>
        <v>51</v>
      </c>
      <c r="E24" s="342">
        <f>'Input Model'!E$26</f>
        <v>55</v>
      </c>
      <c r="F24" s="342">
        <f>'Input Model'!E$27</f>
        <v>10</v>
      </c>
      <c r="G24" s="342">
        <f>'Input Model'!E$28</f>
        <v>56</v>
      </c>
      <c r="H24" s="342">
        <f>'Input Model'!E$29</f>
        <v>32</v>
      </c>
      <c r="I24" s="342">
        <f>'Input Model'!E$32+'Input Model'!E$35+'Input Model'!E$30+'Input Model'!E$31</f>
        <v>42.86</v>
      </c>
      <c r="J24" s="342">
        <f>SUM(C24:I24)</f>
        <v>297.86</v>
      </c>
      <c r="K24" s="342">
        <f>'Input Model'!E$44</f>
        <v>75.900000000000006</v>
      </c>
      <c r="L24" s="342">
        <f>'Input Model'!E$56</f>
        <v>26</v>
      </c>
      <c r="M24" s="342">
        <f>'Input Model'!E$65</f>
        <v>219</v>
      </c>
      <c r="N24" s="342">
        <f>J24+K24+L24</f>
        <v>399.76</v>
      </c>
      <c r="O24" s="336">
        <f>J24+K24+M24</f>
        <v>592.76</v>
      </c>
      <c r="U24" s="423" t="s">
        <v>4</v>
      </c>
    </row>
    <row r="25" spans="1:21" ht="16.8" x14ac:dyDescent="0.3">
      <c r="A25" s="215">
        <v>2020</v>
      </c>
      <c r="B25" s="226"/>
      <c r="C25" s="342">
        <f>'Input Model'!D$24</f>
        <v>47</v>
      </c>
      <c r="D25" s="342">
        <f>'Input Model'!D$25</f>
        <v>54</v>
      </c>
      <c r="E25" s="342">
        <f>'Input Model'!D$26</f>
        <v>42</v>
      </c>
      <c r="F25" s="342">
        <f>'Input Model'!D$27</f>
        <v>9</v>
      </c>
      <c r="G25" s="342">
        <f>'Input Model'!D$28</f>
        <v>57</v>
      </c>
      <c r="H25" s="342">
        <f>'Input Model'!D$29</f>
        <v>32</v>
      </c>
      <c r="I25" s="342">
        <f>'Input Model'!D$32+'Input Model'!D$35+'Input Model'!D$30+'Input Model'!D$31</f>
        <v>41.485999999999997</v>
      </c>
      <c r="J25" s="342">
        <f>SUM(C25:I25)</f>
        <v>282.48599999999999</v>
      </c>
      <c r="K25" s="342">
        <f>'Input Model'!D$44</f>
        <v>75.599999999999994</v>
      </c>
      <c r="L25" s="342">
        <f>'Input Model'!D$56</f>
        <v>27</v>
      </c>
      <c r="M25" s="342">
        <f>'Input Model'!D$65</f>
        <v>222</v>
      </c>
      <c r="N25" s="342">
        <f>J25+K25+L25</f>
        <v>385.08600000000001</v>
      </c>
      <c r="O25" s="336">
        <f>J25+K25+M25</f>
        <v>580.08600000000001</v>
      </c>
      <c r="U25" s="423" t="s">
        <v>4</v>
      </c>
    </row>
    <row r="26" spans="1:21" ht="16.8" x14ac:dyDescent="0.3">
      <c r="A26" s="215">
        <v>2021</v>
      </c>
      <c r="B26" s="226"/>
      <c r="C26" s="342">
        <f>'Input Model'!C$24</f>
        <v>49</v>
      </c>
      <c r="D26" s="342">
        <f>'Input Model'!C$25</f>
        <v>58</v>
      </c>
      <c r="E26" s="342">
        <f>'Input Model'!C$26</f>
        <v>49</v>
      </c>
      <c r="F26" s="342">
        <f>'Input Model'!C$27</f>
        <v>9</v>
      </c>
      <c r="G26" s="342">
        <f>'Input Model'!C$28</f>
        <v>58</v>
      </c>
      <c r="H26" s="342">
        <f>'Input Model'!C$29</f>
        <v>34</v>
      </c>
      <c r="I26" s="342">
        <f>'Input Model'!C$32+'Input Model'!C$35+'Input Model'!C$30+'Input Model'!C$31</f>
        <v>39.1</v>
      </c>
      <c r="J26" s="342">
        <f>SUM(B26:I26)</f>
        <v>296.10000000000002</v>
      </c>
      <c r="K26" s="342">
        <f>'Input Model'!C$44</f>
        <v>82.08</v>
      </c>
      <c r="L26" s="342">
        <f>'Input Model'!C$56</f>
        <v>28</v>
      </c>
      <c r="M26" s="342">
        <f>'Input Model'!C$65</f>
        <v>232</v>
      </c>
      <c r="N26" s="342">
        <f>J26+K26+L26</f>
        <v>406.18</v>
      </c>
      <c r="O26" s="336">
        <f>J26+K26+M26</f>
        <v>610.18000000000006</v>
      </c>
      <c r="U26" s="423" t="s">
        <v>4</v>
      </c>
    </row>
    <row r="27" spans="1:21" ht="17.399999999999999" thickBot="1" x14ac:dyDescent="0.35">
      <c r="A27" s="216">
        <v>2022</v>
      </c>
      <c r="B27" s="227"/>
      <c r="C27" s="420">
        <f>'Input Model'!B$24</f>
        <v>58</v>
      </c>
      <c r="D27" s="420">
        <f>'Input Model'!B$25</f>
        <v>93</v>
      </c>
      <c r="E27" s="420">
        <f>'Input Model'!B$26</f>
        <v>53</v>
      </c>
      <c r="F27" s="420">
        <f>'Input Model'!B$27</f>
        <v>18</v>
      </c>
      <c r="G27" s="420">
        <f>'Input Model'!B$28</f>
        <v>70</v>
      </c>
      <c r="H27" s="420">
        <f>'Input Model'!B$29</f>
        <v>38</v>
      </c>
      <c r="I27" s="343">
        <f>'Input Model'!B$32+'Input Model'!B$35+'Input Model'!B$30+'Input Model'!B$31</f>
        <v>46.3</v>
      </c>
      <c r="J27" s="420">
        <f>SUM(B27:I27)</f>
        <v>376.3</v>
      </c>
      <c r="K27" s="420">
        <f>'Input Model'!B$44</f>
        <v>91.56</v>
      </c>
      <c r="L27" s="420">
        <f>'Input Model'!B$56</f>
        <v>28</v>
      </c>
      <c r="M27" s="420">
        <f>'Input Model'!B$65</f>
        <v>256</v>
      </c>
      <c r="N27" s="343">
        <f>J27+K27+L27</f>
        <v>495.86</v>
      </c>
      <c r="O27" s="338">
        <f>J27+K27+M27</f>
        <v>723.86</v>
      </c>
      <c r="U27" s="423" t="s">
        <v>4</v>
      </c>
    </row>
    <row r="28" spans="1:21" ht="17.399999999999999" thickBot="1" x14ac:dyDescent="0.35">
      <c r="A28" s="234"/>
      <c r="B28" s="235"/>
      <c r="C28" s="235"/>
      <c r="D28" s="235"/>
      <c r="E28" s="235"/>
      <c r="F28" s="235"/>
      <c r="G28" s="235"/>
      <c r="H28" s="235"/>
      <c r="I28" s="235"/>
      <c r="J28" s="235"/>
      <c r="K28" s="235"/>
      <c r="L28" s="235"/>
      <c r="M28" s="235"/>
      <c r="N28" s="235"/>
      <c r="O28" s="235"/>
      <c r="U28" s="424" t="s">
        <v>4</v>
      </c>
    </row>
    <row r="29" spans="1:21" ht="31.65" customHeight="1" thickBot="1" x14ac:dyDescent="0.45">
      <c r="A29" s="376" t="s">
        <v>94</v>
      </c>
      <c r="B29" s="371"/>
      <c r="C29" s="371"/>
      <c r="D29" s="371"/>
      <c r="E29" s="371"/>
      <c r="F29" s="371"/>
      <c r="G29" s="371"/>
      <c r="H29" s="371"/>
      <c r="I29" s="371"/>
      <c r="J29" s="371"/>
      <c r="K29" s="371"/>
      <c r="L29" s="371"/>
      <c r="M29" s="371"/>
      <c r="N29" s="371"/>
      <c r="O29" s="372"/>
    </row>
    <row r="30" spans="1:21" ht="17.399999999999999" x14ac:dyDescent="0.35">
      <c r="A30" s="217"/>
      <c r="B30" s="218"/>
      <c r="C30" s="219"/>
      <c r="D30" s="219"/>
      <c r="E30" s="219"/>
      <c r="F30" s="219"/>
      <c r="G30" s="220" t="s">
        <v>64</v>
      </c>
      <c r="H30" s="219"/>
      <c r="I30" s="220" t="s">
        <v>68</v>
      </c>
      <c r="J30" s="220" t="s">
        <v>2</v>
      </c>
      <c r="K30" s="220" t="s">
        <v>41</v>
      </c>
      <c r="L30" s="400" t="s">
        <v>70</v>
      </c>
      <c r="M30" s="224"/>
      <c r="N30" s="224" t="s">
        <v>76</v>
      </c>
      <c r="O30" s="225"/>
    </row>
    <row r="31" spans="1:21" ht="17.399999999999999" x14ac:dyDescent="0.35">
      <c r="A31" s="213" t="s">
        <v>34</v>
      </c>
      <c r="B31" s="210"/>
      <c r="C31" s="210"/>
      <c r="D31" s="210" t="s">
        <v>60</v>
      </c>
      <c r="E31" s="210"/>
      <c r="F31" s="210"/>
      <c r="G31" s="221" t="s">
        <v>66</v>
      </c>
      <c r="H31" s="210"/>
      <c r="I31" s="210" t="s">
        <v>36</v>
      </c>
      <c r="J31" s="210" t="s">
        <v>34</v>
      </c>
      <c r="K31" s="210" t="s">
        <v>69</v>
      </c>
      <c r="L31" s="210" t="s">
        <v>74</v>
      </c>
      <c r="M31" s="210" t="s">
        <v>112</v>
      </c>
      <c r="N31" s="210" t="s">
        <v>74</v>
      </c>
      <c r="O31" s="222" t="s">
        <v>112</v>
      </c>
    </row>
    <row r="32" spans="1:21" ht="17.399999999999999" x14ac:dyDescent="0.35">
      <c r="A32" s="214" t="s">
        <v>59</v>
      </c>
      <c r="B32" s="209" t="s">
        <v>35</v>
      </c>
      <c r="C32" s="209" t="s">
        <v>5</v>
      </c>
      <c r="D32" s="210" t="s">
        <v>61</v>
      </c>
      <c r="E32" s="210" t="s">
        <v>62</v>
      </c>
      <c r="F32" s="210" t="s">
        <v>48</v>
      </c>
      <c r="G32" s="210" t="s">
        <v>67</v>
      </c>
      <c r="H32" s="210" t="s">
        <v>65</v>
      </c>
      <c r="I32" s="210" t="s">
        <v>63</v>
      </c>
      <c r="J32" s="210" t="s">
        <v>52</v>
      </c>
      <c r="K32" s="210" t="s">
        <v>58</v>
      </c>
      <c r="L32" s="210" t="s">
        <v>75</v>
      </c>
      <c r="M32" s="210" t="s">
        <v>75</v>
      </c>
      <c r="N32" s="210" t="s">
        <v>75</v>
      </c>
      <c r="O32" s="211" t="s">
        <v>75</v>
      </c>
    </row>
    <row r="33" spans="1:15" ht="16.8" x14ac:dyDescent="0.3">
      <c r="A33" s="229">
        <v>2000</v>
      </c>
      <c r="B33" s="212">
        <f>'Input Model'!X$10</f>
        <v>43.5</v>
      </c>
      <c r="C33" s="335">
        <f t="shared" ref="C33:O33" si="3">C5/$B33</f>
        <v>0.57471264367816088</v>
      </c>
      <c r="D33" s="345">
        <f t="shared" si="3"/>
        <v>0.57471264367816088</v>
      </c>
      <c r="E33" s="345">
        <f t="shared" si="3"/>
        <v>0.57471264367816088</v>
      </c>
      <c r="F33" s="345">
        <f t="shared" si="3"/>
        <v>9.1954022988505746E-2</v>
      </c>
      <c r="G33" s="345">
        <f t="shared" si="3"/>
        <v>0.43678160919540232</v>
      </c>
      <c r="H33" s="345">
        <f t="shared" si="3"/>
        <v>0.39080459770114945</v>
      </c>
      <c r="I33" s="345">
        <f t="shared" si="3"/>
        <v>0.67908045977011489</v>
      </c>
      <c r="J33" s="345">
        <f t="shared" si="3"/>
        <v>3.3227586206896551</v>
      </c>
      <c r="K33" s="345">
        <f t="shared" si="3"/>
        <v>0.83379310344827595</v>
      </c>
      <c r="L33" s="345">
        <f t="shared" si="3"/>
        <v>0.57471264367816088</v>
      </c>
      <c r="M33" s="345">
        <f t="shared" si="3"/>
        <v>2.7586206896551726</v>
      </c>
      <c r="N33" s="345">
        <f t="shared" si="3"/>
        <v>4.7312643678160917</v>
      </c>
      <c r="O33" s="346">
        <f t="shared" si="3"/>
        <v>6.9151724137931039</v>
      </c>
    </row>
    <row r="34" spans="1:15" ht="16.8" x14ac:dyDescent="0.3">
      <c r="A34" s="215">
        <v>2001</v>
      </c>
      <c r="B34" s="212">
        <f>'Input Model'!W10</f>
        <v>44</v>
      </c>
      <c r="C34" s="335">
        <f t="shared" ref="C34:O34" si="4">C6/$B34</f>
        <v>0.56818181818181823</v>
      </c>
      <c r="D34" s="335">
        <f t="shared" si="4"/>
        <v>0.56818181818181823</v>
      </c>
      <c r="E34" s="335">
        <f t="shared" si="4"/>
        <v>0.56818181818181823</v>
      </c>
      <c r="F34" s="335">
        <f t="shared" si="4"/>
        <v>6.8181818181818177E-2</v>
      </c>
      <c r="G34" s="335">
        <f t="shared" si="4"/>
        <v>0.45454545454545453</v>
      </c>
      <c r="H34" s="335">
        <f t="shared" si="4"/>
        <v>0.40909090909090912</v>
      </c>
      <c r="I34" s="335">
        <f t="shared" si="4"/>
        <v>0.67352272727272722</v>
      </c>
      <c r="J34" s="335">
        <f t="shared" si="4"/>
        <v>3.3098863636363633</v>
      </c>
      <c r="K34" s="335">
        <f t="shared" si="4"/>
        <v>0.82431818181818184</v>
      </c>
      <c r="L34" s="335">
        <f t="shared" si="4"/>
        <v>0.56818181818181823</v>
      </c>
      <c r="M34" s="335">
        <f t="shared" si="4"/>
        <v>2.7727272727272729</v>
      </c>
      <c r="N34" s="335">
        <f t="shared" si="4"/>
        <v>4.7023863636363634</v>
      </c>
      <c r="O34" s="346">
        <f t="shared" si="4"/>
        <v>6.9069318181818176</v>
      </c>
    </row>
    <row r="35" spans="1:15" ht="16.8" x14ac:dyDescent="0.3">
      <c r="A35" s="215">
        <v>2002</v>
      </c>
      <c r="B35" s="212">
        <f>'Input Model'!V10</f>
        <v>48</v>
      </c>
      <c r="C35" s="335">
        <f t="shared" ref="C35:O35" si="5">C7/$B35</f>
        <v>0.52083333333333337</v>
      </c>
      <c r="D35" s="335">
        <f t="shared" si="5"/>
        <v>0.5</v>
      </c>
      <c r="E35" s="335">
        <f t="shared" si="5"/>
        <v>0.47916666666666669</v>
      </c>
      <c r="F35" s="335">
        <f t="shared" si="5"/>
        <v>6.25E-2</v>
      </c>
      <c r="G35" s="335">
        <f t="shared" si="5"/>
        <v>0.41666666666666669</v>
      </c>
      <c r="H35" s="335">
        <f t="shared" si="5"/>
        <v>0.375</v>
      </c>
      <c r="I35" s="335">
        <f t="shared" si="5"/>
        <v>0.57968750000000002</v>
      </c>
      <c r="J35" s="335">
        <f t="shared" si="5"/>
        <v>2.9338541666666664</v>
      </c>
      <c r="K35" s="335">
        <f t="shared" si="5"/>
        <v>0.7533333333333333</v>
      </c>
      <c r="L35" s="335">
        <f t="shared" si="5"/>
        <v>0.52083333333333337</v>
      </c>
      <c r="M35" s="335">
        <f t="shared" si="5"/>
        <v>2.5833333333333335</v>
      </c>
      <c r="N35" s="335">
        <f t="shared" si="5"/>
        <v>4.2080208333333333</v>
      </c>
      <c r="O35" s="346">
        <f t="shared" si="5"/>
        <v>6.2705208333333333</v>
      </c>
    </row>
    <row r="36" spans="1:15" ht="16.8" x14ac:dyDescent="0.3">
      <c r="A36" s="215">
        <v>2003</v>
      </c>
      <c r="B36" s="212">
        <f>'Input Model'!U10</f>
        <v>32.5</v>
      </c>
      <c r="C36" s="335">
        <f t="shared" ref="C36:O36" si="6">C8/$B36</f>
        <v>0.9538461538461539</v>
      </c>
      <c r="D36" s="335">
        <f t="shared" si="6"/>
        <v>0.70769230769230773</v>
      </c>
      <c r="E36" s="335">
        <f t="shared" si="6"/>
        <v>0.58461538461538465</v>
      </c>
      <c r="F36" s="335">
        <f t="shared" si="6"/>
        <v>9.2307692307692313E-2</v>
      </c>
      <c r="G36" s="335">
        <f t="shared" si="6"/>
        <v>0.70769230769230773</v>
      </c>
      <c r="H36" s="335">
        <f t="shared" si="6"/>
        <v>0.61538461538461542</v>
      </c>
      <c r="I36" s="335">
        <f t="shared" si="6"/>
        <v>0.8278461538461539</v>
      </c>
      <c r="J36" s="335">
        <f t="shared" si="6"/>
        <v>4.4893846153846155</v>
      </c>
      <c r="K36" s="335">
        <f t="shared" si="6"/>
        <v>1.1270769230769231</v>
      </c>
      <c r="L36" s="335">
        <f t="shared" si="6"/>
        <v>0.76923076923076927</v>
      </c>
      <c r="M36" s="335">
        <f t="shared" si="6"/>
        <v>3.9384615384615387</v>
      </c>
      <c r="N36" s="335">
        <f t="shared" si="6"/>
        <v>6.3856923076923078</v>
      </c>
      <c r="O36" s="346">
        <f t="shared" si="6"/>
        <v>9.5549230769230764</v>
      </c>
    </row>
    <row r="37" spans="1:15" ht="16.8" x14ac:dyDescent="0.3">
      <c r="A37" s="215">
        <v>2004</v>
      </c>
      <c r="B37" s="212">
        <f>'Input Model'!T10</f>
        <v>49</v>
      </c>
      <c r="C37" s="335">
        <f t="shared" ref="C37:O37" si="7">C9/$B37</f>
        <v>0.65306122448979587</v>
      </c>
      <c r="D37" s="335">
        <f t="shared" si="7"/>
        <v>0.53061224489795922</v>
      </c>
      <c r="E37" s="335">
        <f t="shared" si="7"/>
        <v>0.38775510204081631</v>
      </c>
      <c r="F37" s="335">
        <f t="shared" si="7"/>
        <v>0.10204081632653061</v>
      </c>
      <c r="G37" s="335">
        <f t="shared" si="7"/>
        <v>0.48979591836734693</v>
      </c>
      <c r="H37" s="335">
        <f t="shared" si="7"/>
        <v>0.44897959183673469</v>
      </c>
      <c r="I37" s="335">
        <f t="shared" si="7"/>
        <v>0.54612244897959183</v>
      </c>
      <c r="J37" s="335">
        <f t="shared" si="7"/>
        <v>3.1583673469387752</v>
      </c>
      <c r="K37" s="335">
        <f t="shared" si="7"/>
        <v>0.74081632653061213</v>
      </c>
      <c r="L37" s="335">
        <f t="shared" si="7"/>
        <v>0.51020408163265307</v>
      </c>
      <c r="M37" s="335">
        <f t="shared" si="7"/>
        <v>2.6734693877551021</v>
      </c>
      <c r="N37" s="335">
        <f t="shared" si="7"/>
        <v>4.4093877551020411</v>
      </c>
      <c r="O37" s="346">
        <f t="shared" si="7"/>
        <v>6.5726530612244902</v>
      </c>
    </row>
    <row r="38" spans="1:15" ht="16.8" x14ac:dyDescent="0.3">
      <c r="A38" s="215">
        <v>2005</v>
      </c>
      <c r="B38" s="212">
        <f>'Input Model'!S10</f>
        <v>52.5</v>
      </c>
      <c r="C38" s="335">
        <f t="shared" ref="C38:O38" si="8">C10/$B38</f>
        <v>0.60952380952380958</v>
      </c>
      <c r="D38" s="335">
        <f t="shared" si="8"/>
        <v>0.5714285714285714</v>
      </c>
      <c r="E38" s="335">
        <f t="shared" si="8"/>
        <v>0.34285714285714286</v>
      </c>
      <c r="F38" s="335">
        <f t="shared" si="8"/>
        <v>0.11428571428571428</v>
      </c>
      <c r="G38" s="335">
        <f t="shared" si="8"/>
        <v>0.5714285714285714</v>
      </c>
      <c r="H38" s="335">
        <f t="shared" si="8"/>
        <v>0.47619047619047616</v>
      </c>
      <c r="I38" s="335">
        <f t="shared" si="8"/>
        <v>0.5397142857142857</v>
      </c>
      <c r="J38" s="335">
        <f t="shared" si="8"/>
        <v>3.2254285714285715</v>
      </c>
      <c r="K38" s="335">
        <f t="shared" si="8"/>
        <v>0.7748571428571428</v>
      </c>
      <c r="L38" s="335">
        <f t="shared" si="8"/>
        <v>0.47619047619047616</v>
      </c>
      <c r="M38" s="335">
        <f t="shared" si="8"/>
        <v>2.5714285714285716</v>
      </c>
      <c r="N38" s="335">
        <f t="shared" si="8"/>
        <v>4.4764761904761912</v>
      </c>
      <c r="O38" s="346">
        <f t="shared" si="8"/>
        <v>6.5717142857142852</v>
      </c>
    </row>
    <row r="39" spans="1:15" ht="16.8" x14ac:dyDescent="0.3">
      <c r="A39" s="215">
        <v>2006</v>
      </c>
      <c r="B39" s="212">
        <f>'Input Model'!R10</f>
        <v>50.5</v>
      </c>
      <c r="C39" s="335">
        <f t="shared" ref="C39:O39" si="9">C11/$B39</f>
        <v>0.67326732673267331</v>
      </c>
      <c r="D39" s="335">
        <f t="shared" si="9"/>
        <v>0.71287128712871284</v>
      </c>
      <c r="E39" s="335">
        <f t="shared" si="9"/>
        <v>0.35643564356435642</v>
      </c>
      <c r="F39" s="335">
        <f t="shared" si="9"/>
        <v>0.11881188118811881</v>
      </c>
      <c r="G39" s="335">
        <f t="shared" si="9"/>
        <v>0.67326732673267331</v>
      </c>
      <c r="H39" s="335">
        <f t="shared" si="9"/>
        <v>0.51485148514851486</v>
      </c>
      <c r="I39" s="335">
        <f t="shared" si="9"/>
        <v>0.55544554455445538</v>
      </c>
      <c r="J39" s="335">
        <f t="shared" si="9"/>
        <v>3.604950495049505</v>
      </c>
      <c r="K39" s="335">
        <f t="shared" si="9"/>
        <v>0.88811881188118813</v>
      </c>
      <c r="L39" s="335">
        <f t="shared" si="9"/>
        <v>0.49504950495049505</v>
      </c>
      <c r="M39" s="335">
        <f t="shared" si="9"/>
        <v>2.6732673267326734</v>
      </c>
      <c r="N39" s="335">
        <f t="shared" si="9"/>
        <v>4.9881188118811881</v>
      </c>
      <c r="O39" s="346">
        <f t="shared" si="9"/>
        <v>7.1663366336633656</v>
      </c>
    </row>
    <row r="40" spans="1:15" ht="16.8" x14ac:dyDescent="0.3">
      <c r="A40" s="215">
        <v>2007</v>
      </c>
      <c r="B40" s="212">
        <f>'Input Model'!Q10</f>
        <v>52</v>
      </c>
      <c r="C40" s="335">
        <f t="shared" ref="C40:O40" si="10">C12/$B40</f>
        <v>0.61538461538461542</v>
      </c>
      <c r="D40" s="335">
        <f t="shared" si="10"/>
        <v>0.75</v>
      </c>
      <c r="E40" s="335">
        <f t="shared" si="10"/>
        <v>0.38461538461538464</v>
      </c>
      <c r="F40" s="335">
        <f t="shared" si="10"/>
        <v>0.13461538461538461</v>
      </c>
      <c r="G40" s="335">
        <f t="shared" si="10"/>
        <v>0.65384615384615385</v>
      </c>
      <c r="H40" s="335">
        <f t="shared" si="10"/>
        <v>0.51923076923076927</v>
      </c>
      <c r="I40" s="335">
        <f t="shared" si="10"/>
        <v>0.68076923076923079</v>
      </c>
      <c r="J40" s="335">
        <f t="shared" si="10"/>
        <v>3.7384615384615385</v>
      </c>
      <c r="K40" s="335">
        <f t="shared" si="10"/>
        <v>0.80307692307692302</v>
      </c>
      <c r="L40" s="335">
        <f t="shared" si="10"/>
        <v>0.48076923076923078</v>
      </c>
      <c r="M40" s="335">
        <f t="shared" si="10"/>
        <v>2.8461538461538463</v>
      </c>
      <c r="N40" s="335">
        <f t="shared" si="10"/>
        <v>5.0223076923076917</v>
      </c>
      <c r="O40" s="346">
        <f t="shared" si="10"/>
        <v>7.3876923076923067</v>
      </c>
    </row>
    <row r="41" spans="1:15" ht="16.8" x14ac:dyDescent="0.3">
      <c r="A41" s="215">
        <v>2008</v>
      </c>
      <c r="B41" s="212">
        <f>'Input Model'!P10</f>
        <v>46.5</v>
      </c>
      <c r="C41" s="335">
        <f t="shared" ref="C41:O41" si="11">C13/$B41</f>
        <v>0.79569892473118276</v>
      </c>
      <c r="D41" s="335">
        <f t="shared" si="11"/>
        <v>1.010752688172043</v>
      </c>
      <c r="E41" s="335">
        <f t="shared" si="11"/>
        <v>0.4946236559139785</v>
      </c>
      <c r="F41" s="335">
        <f t="shared" si="11"/>
        <v>0.17204301075268819</v>
      </c>
      <c r="G41" s="335">
        <f t="shared" si="11"/>
        <v>0.77419354838709675</v>
      </c>
      <c r="H41" s="335">
        <f t="shared" si="11"/>
        <v>0.58064516129032262</v>
      </c>
      <c r="I41" s="335">
        <f t="shared" si="11"/>
        <v>0.75118279569892477</v>
      </c>
      <c r="J41" s="335">
        <f t="shared" si="11"/>
        <v>4.5791397849462365</v>
      </c>
      <c r="K41" s="335">
        <f t="shared" si="11"/>
        <v>1.0251612903225806</v>
      </c>
      <c r="L41" s="335">
        <f t="shared" si="11"/>
        <v>0.5376344086021505</v>
      </c>
      <c r="M41" s="335">
        <f t="shared" si="11"/>
        <v>3.78494623655914</v>
      </c>
      <c r="N41" s="335">
        <f t="shared" si="11"/>
        <v>6.1419354838709683</v>
      </c>
      <c r="O41" s="346">
        <f t="shared" si="11"/>
        <v>9.3892473118279582</v>
      </c>
    </row>
    <row r="42" spans="1:15" ht="16.8" x14ac:dyDescent="0.3">
      <c r="A42" s="215">
        <v>2009</v>
      </c>
      <c r="B42" s="212">
        <f>'Input Model'!O10</f>
        <v>51</v>
      </c>
      <c r="C42" s="335">
        <f t="shared" ref="C42:O42" si="12">C14/$B42</f>
        <v>1.0588235294117647</v>
      </c>
      <c r="D42" s="335">
        <f t="shared" si="12"/>
        <v>1.9019607843137254</v>
      </c>
      <c r="E42" s="335">
        <f t="shared" si="12"/>
        <v>0.50980392156862742</v>
      </c>
      <c r="F42" s="335">
        <f t="shared" si="12"/>
        <v>0.27450980392156865</v>
      </c>
      <c r="G42" s="335">
        <f t="shared" si="12"/>
        <v>0.70588235294117652</v>
      </c>
      <c r="H42" s="335">
        <f t="shared" si="12"/>
        <v>0.52941176470588236</v>
      </c>
      <c r="I42" s="335">
        <f t="shared" si="12"/>
        <v>0.67034313725490191</v>
      </c>
      <c r="J42" s="335">
        <f t="shared" si="12"/>
        <v>5.6507352941176467</v>
      </c>
      <c r="K42" s="335">
        <f t="shared" si="12"/>
        <v>0.98470588235294121</v>
      </c>
      <c r="L42" s="335">
        <f t="shared" si="12"/>
        <v>0.49019607843137253</v>
      </c>
      <c r="M42" s="335">
        <f t="shared" si="12"/>
        <v>3.5882352941176472</v>
      </c>
      <c r="N42" s="335">
        <f t="shared" si="12"/>
        <v>7.1256372549019611</v>
      </c>
      <c r="O42" s="346">
        <f t="shared" si="12"/>
        <v>10.223676470588236</v>
      </c>
    </row>
    <row r="43" spans="1:15" ht="16.8" x14ac:dyDescent="0.3">
      <c r="A43" s="215">
        <v>2010</v>
      </c>
      <c r="B43" s="212">
        <f>'Input Model'!N10</f>
        <v>51</v>
      </c>
      <c r="C43" s="335">
        <f t="shared" ref="C43:O43" si="13">C15/$B43</f>
        <v>0.98039215686274506</v>
      </c>
      <c r="D43" s="335">
        <f t="shared" si="13"/>
        <v>1.1176470588235294</v>
      </c>
      <c r="E43" s="335">
        <f t="shared" si="13"/>
        <v>0.47058823529411764</v>
      </c>
      <c r="F43" s="335">
        <f t="shared" si="13"/>
        <v>0.21568627450980393</v>
      </c>
      <c r="G43" s="335">
        <f t="shared" si="13"/>
        <v>0.70588235294117652</v>
      </c>
      <c r="H43" s="335">
        <f t="shared" si="13"/>
        <v>0.52941176470588236</v>
      </c>
      <c r="I43" s="335">
        <f t="shared" si="13"/>
        <v>0.69980392156862758</v>
      </c>
      <c r="J43" s="335">
        <f t="shared" si="13"/>
        <v>4.7194117647058826</v>
      </c>
      <c r="K43" s="335">
        <f t="shared" si="13"/>
        <v>1.1862745098039216</v>
      </c>
      <c r="L43" s="335">
        <f t="shared" si="13"/>
        <v>0.49019607843137253</v>
      </c>
      <c r="M43" s="335">
        <f t="shared" si="13"/>
        <v>3.607843137254902</v>
      </c>
      <c r="N43" s="335">
        <f t="shared" si="13"/>
        <v>6.3958823529411761</v>
      </c>
      <c r="O43" s="346">
        <f t="shared" si="13"/>
        <v>9.513529411764706</v>
      </c>
    </row>
    <row r="44" spans="1:15" ht="16.8" x14ac:dyDescent="0.3">
      <c r="A44" s="215">
        <v>2011</v>
      </c>
      <c r="B44" s="212">
        <f>'Input Model'!M10</f>
        <v>51.5</v>
      </c>
      <c r="C44" s="335">
        <f t="shared" ref="C44:O44" si="14">C16/$B44</f>
        <v>0.87378640776699024</v>
      </c>
      <c r="D44" s="335">
        <f t="shared" si="14"/>
        <v>1.3398058252427185</v>
      </c>
      <c r="E44" s="335">
        <f t="shared" si="14"/>
        <v>0.4854368932038835</v>
      </c>
      <c r="F44" s="335">
        <f t="shared" si="14"/>
        <v>0.21359223300970873</v>
      </c>
      <c r="G44" s="335">
        <f t="shared" si="14"/>
        <v>0.87378640776699024</v>
      </c>
      <c r="H44" s="335">
        <f t="shared" si="14"/>
        <v>0.52427184466019416</v>
      </c>
      <c r="I44" s="335">
        <f t="shared" si="14"/>
        <v>0.72330097087378642</v>
      </c>
      <c r="J44" s="335">
        <f t="shared" si="14"/>
        <v>5.0339805825242721</v>
      </c>
      <c r="K44" s="335">
        <f t="shared" si="14"/>
        <v>1.4050485436893203</v>
      </c>
      <c r="L44" s="335">
        <f t="shared" si="14"/>
        <v>0.4854368932038835</v>
      </c>
      <c r="M44" s="335">
        <f t="shared" si="14"/>
        <v>4.1553398058252426</v>
      </c>
      <c r="N44" s="335">
        <f t="shared" si="14"/>
        <v>6.9244660194174763</v>
      </c>
      <c r="O44" s="346">
        <f t="shared" si="14"/>
        <v>10.594368932038835</v>
      </c>
    </row>
    <row r="45" spans="1:15" ht="16.8" x14ac:dyDescent="0.3">
      <c r="A45" s="215">
        <v>2012</v>
      </c>
      <c r="B45" s="212">
        <f>'Input Model'!L10</f>
        <v>45</v>
      </c>
      <c r="C45" s="335">
        <f t="shared" ref="C45:O45" si="15">C17/$B45</f>
        <v>1.288888888888889</v>
      </c>
      <c r="D45" s="335">
        <f t="shared" si="15"/>
        <v>1.6888888888888889</v>
      </c>
      <c r="E45" s="335">
        <f t="shared" si="15"/>
        <v>0.57777777777777772</v>
      </c>
      <c r="F45" s="335">
        <f t="shared" si="15"/>
        <v>0.31111111111111112</v>
      </c>
      <c r="G45" s="335">
        <f t="shared" si="15"/>
        <v>1.1111111111111112</v>
      </c>
      <c r="H45" s="335">
        <f t="shared" si="15"/>
        <v>0.6</v>
      </c>
      <c r="I45" s="335">
        <f t="shared" si="15"/>
        <v>0.83772222222222215</v>
      </c>
      <c r="J45" s="335">
        <f t="shared" si="15"/>
        <v>6.4154999999999998</v>
      </c>
      <c r="K45" s="335">
        <f t="shared" si="15"/>
        <v>1.6559999999999999</v>
      </c>
      <c r="L45" s="335">
        <f t="shared" si="15"/>
        <v>0.55555555555555558</v>
      </c>
      <c r="M45" s="335">
        <f t="shared" si="15"/>
        <v>5.6</v>
      </c>
      <c r="N45" s="335">
        <f t="shared" si="15"/>
        <v>8.6270555555555557</v>
      </c>
      <c r="O45" s="346">
        <f t="shared" si="15"/>
        <v>13.6715</v>
      </c>
    </row>
    <row r="46" spans="1:15" ht="16.8" x14ac:dyDescent="0.3">
      <c r="A46" s="215">
        <v>2013</v>
      </c>
      <c r="B46" s="212">
        <f>'Input Model'!K10</f>
        <v>45.5</v>
      </c>
      <c r="C46" s="335">
        <f t="shared" ref="C46:O46" si="16">C18/$B46</f>
        <v>1.098901098901099</v>
      </c>
      <c r="D46" s="335">
        <f t="shared" si="16"/>
        <v>1.4505494505494505</v>
      </c>
      <c r="E46" s="335">
        <f t="shared" si="16"/>
        <v>0.59340659340659341</v>
      </c>
      <c r="F46" s="335">
        <f t="shared" si="16"/>
        <v>0.32967032967032966</v>
      </c>
      <c r="G46" s="335">
        <f t="shared" si="16"/>
        <v>1.098901098901099</v>
      </c>
      <c r="H46" s="335">
        <f t="shared" si="16"/>
        <v>0.61538461538461542</v>
      </c>
      <c r="I46" s="335">
        <f t="shared" si="16"/>
        <v>0.80434065934065946</v>
      </c>
      <c r="J46" s="335">
        <f t="shared" si="16"/>
        <v>5.9911538461538463</v>
      </c>
      <c r="K46" s="335">
        <f t="shared" si="16"/>
        <v>1.762989010989011</v>
      </c>
      <c r="L46" s="335">
        <f t="shared" si="16"/>
        <v>0.5494505494505495</v>
      </c>
      <c r="M46" s="335">
        <f t="shared" si="16"/>
        <v>5.9340659340659343</v>
      </c>
      <c r="N46" s="335">
        <f t="shared" si="16"/>
        <v>8.3035934065934072</v>
      </c>
      <c r="O46" s="346">
        <f t="shared" si="16"/>
        <v>13.68820879120879</v>
      </c>
    </row>
    <row r="47" spans="1:15" ht="16.8" x14ac:dyDescent="0.3">
      <c r="A47" s="215">
        <v>2014</v>
      </c>
      <c r="B47" s="212">
        <f>'Input Model'!J10</f>
        <v>51</v>
      </c>
      <c r="C47" s="335">
        <f t="shared" ref="C47:O47" si="17">C19/$B47</f>
        <v>1</v>
      </c>
      <c r="D47" s="335">
        <f t="shared" si="17"/>
        <v>1.0392156862745099</v>
      </c>
      <c r="E47" s="335">
        <f t="shared" si="17"/>
        <v>0.52941176470588236</v>
      </c>
      <c r="F47" s="335">
        <f t="shared" si="17"/>
        <v>0.27450980392156865</v>
      </c>
      <c r="G47" s="335">
        <f t="shared" si="17"/>
        <v>1</v>
      </c>
      <c r="H47" s="335">
        <f t="shared" si="17"/>
        <v>0.56862745098039214</v>
      </c>
      <c r="I47" s="335">
        <f t="shared" si="17"/>
        <v>0.66142156862745105</v>
      </c>
      <c r="J47" s="335">
        <f t="shared" si="17"/>
        <v>5.073186274509804</v>
      </c>
      <c r="K47" s="335">
        <f t="shared" si="17"/>
        <v>1.6094117647058823</v>
      </c>
      <c r="L47" s="335">
        <f t="shared" si="17"/>
        <v>0.49019607843137253</v>
      </c>
      <c r="M47" s="335">
        <f t="shared" si="17"/>
        <v>5.0980392156862742</v>
      </c>
      <c r="N47" s="335">
        <f t="shared" si="17"/>
        <v>7.1727941176470589</v>
      </c>
      <c r="O47" s="346">
        <f t="shared" si="17"/>
        <v>11.780637254901961</v>
      </c>
    </row>
    <row r="48" spans="1:15" ht="16.8" x14ac:dyDescent="0.3">
      <c r="A48" s="215">
        <v>2015</v>
      </c>
      <c r="B48" s="212">
        <f>'Input Model'!I10</f>
        <v>56.5</v>
      </c>
      <c r="C48" s="335">
        <f t="shared" ref="C48:O48" si="18">C20/$B48</f>
        <v>0.97345132743362828</v>
      </c>
      <c r="D48" s="335">
        <f t="shared" si="18"/>
        <v>1.0619469026548674</v>
      </c>
      <c r="E48" s="335">
        <f t="shared" si="18"/>
        <v>0.60176991150442483</v>
      </c>
      <c r="F48" s="335">
        <f t="shared" si="18"/>
        <v>0.24778761061946902</v>
      </c>
      <c r="G48" s="335">
        <f t="shared" si="18"/>
        <v>0.90265486725663713</v>
      </c>
      <c r="H48" s="335">
        <f t="shared" si="18"/>
        <v>0.51327433628318586</v>
      </c>
      <c r="I48" s="335">
        <f t="shared" si="18"/>
        <v>0.64247787610619478</v>
      </c>
      <c r="J48" s="335">
        <f t="shared" si="18"/>
        <v>4.9433628318584075</v>
      </c>
      <c r="K48" s="335">
        <f t="shared" si="18"/>
        <v>1.4718584070796459</v>
      </c>
      <c r="L48" s="335">
        <f t="shared" si="18"/>
        <v>0.44247787610619471</v>
      </c>
      <c r="M48" s="335">
        <f t="shared" si="18"/>
        <v>4.3539823008849554</v>
      </c>
      <c r="N48" s="335">
        <f t="shared" si="18"/>
        <v>6.8576991150442481</v>
      </c>
      <c r="O48" s="346">
        <f t="shared" si="18"/>
        <v>10.76920353982301</v>
      </c>
    </row>
    <row r="49" spans="1:15" ht="16.8" x14ac:dyDescent="0.3">
      <c r="A49" s="215">
        <v>2016</v>
      </c>
      <c r="B49" s="212">
        <f>'Input Model'!H10</f>
        <v>60</v>
      </c>
      <c r="C49" s="335">
        <f t="shared" ref="C49:O49" si="19">C21/$B49</f>
        <v>0.9</v>
      </c>
      <c r="D49" s="335">
        <f t="shared" si="19"/>
        <v>0.81666666666666665</v>
      </c>
      <c r="E49" s="335">
        <f t="shared" si="19"/>
        <v>0.6</v>
      </c>
      <c r="F49" s="335">
        <f t="shared" si="19"/>
        <v>0.18333333333333332</v>
      </c>
      <c r="G49" s="335">
        <f t="shared" si="19"/>
        <v>0.8666666666666667</v>
      </c>
      <c r="H49" s="335">
        <f t="shared" si="19"/>
        <v>0.48333333333333334</v>
      </c>
      <c r="I49" s="335">
        <f t="shared" si="19"/>
        <v>0.63639999999999997</v>
      </c>
      <c r="J49" s="335">
        <f t="shared" si="19"/>
        <v>4.4863999999999997</v>
      </c>
      <c r="K49" s="335">
        <f t="shared" si="19"/>
        <v>1.2827333333333333</v>
      </c>
      <c r="L49" s="335">
        <f t="shared" si="19"/>
        <v>0.41666666666666669</v>
      </c>
      <c r="M49" s="335">
        <f t="shared" si="19"/>
        <v>3.8333333333333335</v>
      </c>
      <c r="N49" s="335">
        <f t="shared" si="19"/>
        <v>6.1857999999999995</v>
      </c>
      <c r="O49" s="346">
        <f t="shared" si="19"/>
        <v>9.6024666666666647</v>
      </c>
    </row>
    <row r="50" spans="1:15" ht="16.8" x14ac:dyDescent="0.3">
      <c r="A50" s="215">
        <v>2017</v>
      </c>
      <c r="B50" s="212">
        <f>'Input Model'!G$10</f>
        <v>57</v>
      </c>
      <c r="C50" s="335">
        <f t="shared" ref="C50:O50" si="20">C22/$B50</f>
        <v>0.92982456140350878</v>
      </c>
      <c r="D50" s="335">
        <f t="shared" si="20"/>
        <v>0.64912280701754388</v>
      </c>
      <c r="E50" s="335">
        <f t="shared" si="20"/>
        <v>0.70175438596491224</v>
      </c>
      <c r="F50" s="335">
        <f t="shared" si="20"/>
        <v>0.14035087719298245</v>
      </c>
      <c r="G50" s="335">
        <f t="shared" si="20"/>
        <v>0.92982456140350878</v>
      </c>
      <c r="H50" s="335">
        <f t="shared" si="20"/>
        <v>0.50877192982456143</v>
      </c>
      <c r="I50" s="335">
        <f t="shared" si="20"/>
        <v>0.67500000000000004</v>
      </c>
      <c r="J50" s="335">
        <f t="shared" si="20"/>
        <v>4.5346491228070178</v>
      </c>
      <c r="K50" s="335">
        <f t="shared" si="20"/>
        <v>1.3385964912280701</v>
      </c>
      <c r="L50" s="335">
        <f t="shared" si="20"/>
        <v>0.43859649122807015</v>
      </c>
      <c r="M50" s="335">
        <f t="shared" si="20"/>
        <v>3.8421052631578947</v>
      </c>
      <c r="N50" s="335">
        <f t="shared" si="20"/>
        <v>6.3118421052631586</v>
      </c>
      <c r="O50" s="346">
        <f t="shared" si="20"/>
        <v>9.715350877192984</v>
      </c>
    </row>
    <row r="51" spans="1:15" ht="16.8" x14ac:dyDescent="0.3">
      <c r="A51" s="215">
        <v>2018</v>
      </c>
      <c r="B51" s="212">
        <f>'Input Model'!F$10</f>
        <v>56</v>
      </c>
      <c r="C51" s="335">
        <f t="shared" ref="C51:O51" si="21">C23/$B51</f>
        <v>0.9285714285714286</v>
      </c>
      <c r="D51" s="335">
        <f t="shared" si="21"/>
        <v>0.7142857142857143</v>
      </c>
      <c r="E51" s="335">
        <f t="shared" si="21"/>
        <v>0.7142857142857143</v>
      </c>
      <c r="F51" s="335">
        <f t="shared" si="21"/>
        <v>0.16071428571428573</v>
      </c>
      <c r="G51" s="335">
        <f t="shared" si="21"/>
        <v>0.9821428571428571</v>
      </c>
      <c r="H51" s="335">
        <f t="shared" si="21"/>
        <v>0.5714285714285714</v>
      </c>
      <c r="I51" s="335">
        <f t="shared" si="21"/>
        <v>0.74521428571428572</v>
      </c>
      <c r="J51" s="335">
        <f t="shared" si="21"/>
        <v>4.816642857142857</v>
      </c>
      <c r="K51" s="335">
        <f t="shared" si="21"/>
        <v>1.3553571428571429</v>
      </c>
      <c r="L51" s="335">
        <f t="shared" si="21"/>
        <v>0.44642857142857145</v>
      </c>
      <c r="M51" s="335">
        <f t="shared" si="21"/>
        <v>3.9107142857142856</v>
      </c>
      <c r="N51" s="335">
        <f t="shared" si="21"/>
        <v>6.6184285714285709</v>
      </c>
      <c r="O51" s="346">
        <f t="shared" si="21"/>
        <v>10.082714285714285</v>
      </c>
    </row>
    <row r="52" spans="1:15" ht="16.8" x14ac:dyDescent="0.3">
      <c r="A52" s="215">
        <v>2019</v>
      </c>
      <c r="B52" s="212">
        <f>'Input Model'!E$10</f>
        <v>55</v>
      </c>
      <c r="C52" s="335">
        <f t="shared" ref="C52:O52" si="22">C24/$B52</f>
        <v>0.92727272727272725</v>
      </c>
      <c r="D52" s="335">
        <f t="shared" si="22"/>
        <v>0.92727272727272725</v>
      </c>
      <c r="E52" s="335">
        <f t="shared" si="22"/>
        <v>1</v>
      </c>
      <c r="F52" s="335">
        <f t="shared" si="22"/>
        <v>0.18181818181818182</v>
      </c>
      <c r="G52" s="335">
        <f t="shared" si="22"/>
        <v>1.0181818181818181</v>
      </c>
      <c r="H52" s="335">
        <f t="shared" si="22"/>
        <v>0.58181818181818179</v>
      </c>
      <c r="I52" s="335">
        <f t="shared" si="22"/>
        <v>0.77927272727272723</v>
      </c>
      <c r="J52" s="335">
        <f t="shared" si="22"/>
        <v>5.4156363636363638</v>
      </c>
      <c r="K52" s="335">
        <f t="shared" si="22"/>
        <v>1.3800000000000001</v>
      </c>
      <c r="L52" s="335">
        <f t="shared" si="22"/>
        <v>0.47272727272727272</v>
      </c>
      <c r="M52" s="335">
        <f t="shared" si="22"/>
        <v>3.9818181818181819</v>
      </c>
      <c r="N52" s="335">
        <f t="shared" si="22"/>
        <v>7.2683636363636364</v>
      </c>
      <c r="O52" s="346">
        <f t="shared" si="22"/>
        <v>10.777454545454546</v>
      </c>
    </row>
    <row r="53" spans="1:15" ht="16.8" x14ac:dyDescent="0.3">
      <c r="A53" s="215">
        <v>2020</v>
      </c>
      <c r="B53" s="212">
        <f>'Input Model'!D$10</f>
        <v>54</v>
      </c>
      <c r="C53" s="335">
        <f t="shared" ref="C53:O53" si="23">C25/$B53</f>
        <v>0.87037037037037035</v>
      </c>
      <c r="D53" s="335">
        <f t="shared" si="23"/>
        <v>1</v>
      </c>
      <c r="E53" s="335">
        <f t="shared" si="23"/>
        <v>0.77777777777777779</v>
      </c>
      <c r="F53" s="335">
        <f t="shared" si="23"/>
        <v>0.16666666666666666</v>
      </c>
      <c r="G53" s="335">
        <f t="shared" si="23"/>
        <v>1.0555555555555556</v>
      </c>
      <c r="H53" s="335">
        <f t="shared" si="23"/>
        <v>0.59259259259259256</v>
      </c>
      <c r="I53" s="335">
        <f t="shared" si="23"/>
        <v>0.7682592592592592</v>
      </c>
      <c r="J53" s="335">
        <f t="shared" si="23"/>
        <v>5.2312222222222218</v>
      </c>
      <c r="K53" s="335">
        <f t="shared" si="23"/>
        <v>1.4</v>
      </c>
      <c r="L53" s="335">
        <f t="shared" si="23"/>
        <v>0.5</v>
      </c>
      <c r="M53" s="335">
        <f t="shared" si="23"/>
        <v>4.1111111111111107</v>
      </c>
      <c r="N53" s="335">
        <f t="shared" si="23"/>
        <v>7.1312222222222221</v>
      </c>
      <c r="O53" s="346">
        <f t="shared" si="23"/>
        <v>10.742333333333333</v>
      </c>
    </row>
    <row r="54" spans="1:15" ht="16.8" x14ac:dyDescent="0.3">
      <c r="A54" s="215">
        <v>2021</v>
      </c>
      <c r="B54" s="212">
        <f>'Input Model'!C$10</f>
        <v>63</v>
      </c>
      <c r="C54" s="335">
        <f t="shared" ref="C54:O54" si="24">C26/$B54</f>
        <v>0.77777777777777779</v>
      </c>
      <c r="D54" s="335">
        <f t="shared" si="24"/>
        <v>0.92063492063492058</v>
      </c>
      <c r="E54" s="335">
        <f t="shared" si="24"/>
        <v>0.77777777777777779</v>
      </c>
      <c r="F54" s="335">
        <f t="shared" si="24"/>
        <v>0.14285714285714285</v>
      </c>
      <c r="G54" s="335">
        <f t="shared" si="24"/>
        <v>0.92063492063492058</v>
      </c>
      <c r="H54" s="335">
        <f t="shared" si="24"/>
        <v>0.53968253968253965</v>
      </c>
      <c r="I54" s="335">
        <f t="shared" si="24"/>
        <v>0.62063492063492065</v>
      </c>
      <c r="J54" s="335">
        <f t="shared" si="24"/>
        <v>4.7</v>
      </c>
      <c r="K54" s="335">
        <f t="shared" si="24"/>
        <v>1.3028571428571429</v>
      </c>
      <c r="L54" s="335">
        <f t="shared" si="24"/>
        <v>0.44444444444444442</v>
      </c>
      <c r="M54" s="335">
        <f t="shared" si="24"/>
        <v>3.6825396825396823</v>
      </c>
      <c r="N54" s="335">
        <f t="shared" si="24"/>
        <v>6.4473015873015873</v>
      </c>
      <c r="O54" s="346">
        <f t="shared" si="24"/>
        <v>9.6853968253968272</v>
      </c>
    </row>
    <row r="55" spans="1:15" ht="17.399999999999999" thickBot="1" x14ac:dyDescent="0.35">
      <c r="A55" s="216">
        <v>2022</v>
      </c>
      <c r="B55" s="223">
        <f>'Input Model'!B$10</f>
        <v>58.5</v>
      </c>
      <c r="C55" s="337">
        <f t="shared" ref="C55:O55" si="25">C27/$B55</f>
        <v>0.99145299145299148</v>
      </c>
      <c r="D55" s="337">
        <f t="shared" si="25"/>
        <v>1.5897435897435896</v>
      </c>
      <c r="E55" s="337">
        <f t="shared" si="25"/>
        <v>0.90598290598290598</v>
      </c>
      <c r="F55" s="337">
        <f t="shared" si="25"/>
        <v>0.30769230769230771</v>
      </c>
      <c r="G55" s="337">
        <f t="shared" si="25"/>
        <v>1.1965811965811965</v>
      </c>
      <c r="H55" s="337">
        <f t="shared" si="25"/>
        <v>0.6495726495726496</v>
      </c>
      <c r="I55" s="337">
        <f t="shared" si="25"/>
        <v>0.79145299145299142</v>
      </c>
      <c r="J55" s="337">
        <f t="shared" si="25"/>
        <v>6.4324786324786327</v>
      </c>
      <c r="K55" s="337">
        <f t="shared" si="25"/>
        <v>1.5651282051282052</v>
      </c>
      <c r="L55" s="337">
        <f t="shared" si="25"/>
        <v>0.47863247863247865</v>
      </c>
      <c r="M55" s="337">
        <f t="shared" si="25"/>
        <v>4.3760683760683765</v>
      </c>
      <c r="N55" s="337">
        <f t="shared" si="25"/>
        <v>8.476239316239317</v>
      </c>
      <c r="O55" s="347">
        <f t="shared" si="25"/>
        <v>12.373675213675213</v>
      </c>
    </row>
    <row r="56" spans="1:15" ht="13.8" thickBot="1" x14ac:dyDescent="0.3"/>
    <row r="57" spans="1:15" ht="31.65" customHeight="1" thickBot="1" x14ac:dyDescent="0.45">
      <c r="A57" s="375" t="s">
        <v>96</v>
      </c>
      <c r="B57" s="371"/>
      <c r="C57" s="371"/>
      <c r="D57" s="371"/>
      <c r="E57" s="371"/>
      <c r="F57" s="371"/>
      <c r="G57" s="371"/>
      <c r="H57" s="371"/>
      <c r="I57" s="371"/>
      <c r="J57" s="371"/>
      <c r="K57" s="371"/>
      <c r="L57" s="371"/>
      <c r="M57" s="371"/>
      <c r="N57" s="371"/>
      <c r="O57" s="372"/>
    </row>
    <row r="58" spans="1:15" ht="17.399999999999999" x14ac:dyDescent="0.35">
      <c r="A58" s="217"/>
      <c r="B58" s="218"/>
      <c r="C58" s="219"/>
      <c r="D58" s="219"/>
      <c r="E58" s="219"/>
      <c r="F58" s="219"/>
      <c r="G58" s="220" t="s">
        <v>64</v>
      </c>
      <c r="H58" s="219"/>
      <c r="I58" s="220" t="s">
        <v>68</v>
      </c>
      <c r="J58" s="220" t="s">
        <v>2</v>
      </c>
      <c r="K58" s="220" t="s">
        <v>41</v>
      </c>
      <c r="L58" s="230" t="s">
        <v>70</v>
      </c>
      <c r="M58" s="231"/>
      <c r="N58" s="224" t="s">
        <v>76</v>
      </c>
      <c r="O58" s="225"/>
    </row>
    <row r="59" spans="1:15" ht="17.399999999999999" x14ac:dyDescent="0.35">
      <c r="A59" s="213" t="s">
        <v>34</v>
      </c>
      <c r="B59" s="210"/>
      <c r="C59" s="210"/>
      <c r="D59" s="210" t="s">
        <v>60</v>
      </c>
      <c r="E59" s="210"/>
      <c r="F59" s="210"/>
      <c r="G59" s="221" t="s">
        <v>66</v>
      </c>
      <c r="H59" s="210"/>
      <c r="I59" s="210" t="s">
        <v>36</v>
      </c>
      <c r="J59" s="210" t="s">
        <v>34</v>
      </c>
      <c r="K59" s="210" t="s">
        <v>69</v>
      </c>
      <c r="L59" s="210" t="s">
        <v>74</v>
      </c>
      <c r="M59" s="210" t="s">
        <v>112</v>
      </c>
      <c r="N59" s="210" t="s">
        <v>74</v>
      </c>
      <c r="O59" s="222" t="s">
        <v>112</v>
      </c>
    </row>
    <row r="60" spans="1:15" ht="17.399999999999999" x14ac:dyDescent="0.35">
      <c r="A60" s="214" t="s">
        <v>59</v>
      </c>
      <c r="B60" s="209" t="s">
        <v>40</v>
      </c>
      <c r="C60" s="209" t="s">
        <v>5</v>
      </c>
      <c r="D60" s="209" t="s">
        <v>61</v>
      </c>
      <c r="E60" s="209" t="s">
        <v>62</v>
      </c>
      <c r="F60" s="209" t="s">
        <v>48</v>
      </c>
      <c r="G60" s="209" t="s">
        <v>67</v>
      </c>
      <c r="H60" s="209" t="s">
        <v>65</v>
      </c>
      <c r="I60" s="209" t="s">
        <v>63</v>
      </c>
      <c r="J60" s="209" t="s">
        <v>52</v>
      </c>
      <c r="K60" s="209" t="s">
        <v>58</v>
      </c>
      <c r="L60" s="209" t="s">
        <v>75</v>
      </c>
      <c r="M60" s="209" t="s">
        <v>75</v>
      </c>
      <c r="N60" s="209" t="s">
        <v>75</v>
      </c>
      <c r="O60" s="211" t="s">
        <v>75</v>
      </c>
    </row>
    <row r="61" spans="1:15" ht="16.8" x14ac:dyDescent="0.3">
      <c r="A61" s="215">
        <v>2000</v>
      </c>
      <c r="B61" s="232">
        <f>'Input Model'!X$4</f>
        <v>750</v>
      </c>
      <c r="C61" s="342">
        <f t="shared" ref="C61:O61" si="26">C5*$B61</f>
        <v>18750</v>
      </c>
      <c r="D61" s="342">
        <f t="shared" si="26"/>
        <v>18750</v>
      </c>
      <c r="E61" s="342">
        <f t="shared" si="26"/>
        <v>18750</v>
      </c>
      <c r="F61" s="342">
        <f t="shared" si="26"/>
        <v>3000</v>
      </c>
      <c r="G61" s="342">
        <f t="shared" si="26"/>
        <v>14250</v>
      </c>
      <c r="H61" s="342">
        <f t="shared" si="26"/>
        <v>12750</v>
      </c>
      <c r="I61" s="342">
        <f t="shared" si="26"/>
        <v>22155</v>
      </c>
      <c r="J61" s="342">
        <f t="shared" si="26"/>
        <v>108405</v>
      </c>
      <c r="K61" s="342">
        <f t="shared" si="26"/>
        <v>27202.500000000004</v>
      </c>
      <c r="L61" s="342">
        <f t="shared" si="26"/>
        <v>18750</v>
      </c>
      <c r="M61" s="342">
        <f t="shared" si="26"/>
        <v>90000</v>
      </c>
      <c r="N61" s="342">
        <f t="shared" si="26"/>
        <v>154357.5</v>
      </c>
      <c r="O61" s="336">
        <f t="shared" si="26"/>
        <v>225607.5</v>
      </c>
    </row>
    <row r="62" spans="1:15" ht="16.8" x14ac:dyDescent="0.3">
      <c r="A62" s="215">
        <v>2001</v>
      </c>
      <c r="B62" s="232">
        <f>'Input Model'!W$4</f>
        <v>750</v>
      </c>
      <c r="C62" s="342">
        <f t="shared" ref="C62:O62" si="27">C6*$B62</f>
        <v>18750</v>
      </c>
      <c r="D62" s="342">
        <f t="shared" si="27"/>
        <v>18750</v>
      </c>
      <c r="E62" s="342">
        <f t="shared" si="27"/>
        <v>18750</v>
      </c>
      <c r="F62" s="342">
        <f t="shared" si="27"/>
        <v>2250</v>
      </c>
      <c r="G62" s="342">
        <f t="shared" si="27"/>
        <v>15000</v>
      </c>
      <c r="H62" s="342">
        <f t="shared" si="27"/>
        <v>13500</v>
      </c>
      <c r="I62" s="342">
        <f t="shared" si="27"/>
        <v>22226.25</v>
      </c>
      <c r="J62" s="342">
        <f t="shared" si="27"/>
        <v>109226.25</v>
      </c>
      <c r="K62" s="342">
        <f t="shared" si="27"/>
        <v>27202.500000000004</v>
      </c>
      <c r="L62" s="342">
        <f t="shared" si="27"/>
        <v>18750</v>
      </c>
      <c r="M62" s="342">
        <f t="shared" si="27"/>
        <v>91500</v>
      </c>
      <c r="N62" s="342">
        <f t="shared" si="27"/>
        <v>155178.75</v>
      </c>
      <c r="O62" s="336">
        <f t="shared" si="27"/>
        <v>227928.74999999997</v>
      </c>
    </row>
    <row r="63" spans="1:15" ht="16.8" x14ac:dyDescent="0.3">
      <c r="A63" s="215">
        <v>2002</v>
      </c>
      <c r="B63" s="232">
        <f>'Input Model'!V$4</f>
        <v>750</v>
      </c>
      <c r="C63" s="342">
        <f t="shared" ref="C63:O63" si="28">C7*$B63</f>
        <v>18750</v>
      </c>
      <c r="D63" s="342">
        <f t="shared" si="28"/>
        <v>18000</v>
      </c>
      <c r="E63" s="342">
        <f t="shared" si="28"/>
        <v>17250</v>
      </c>
      <c r="F63" s="342">
        <f t="shared" si="28"/>
        <v>2250</v>
      </c>
      <c r="G63" s="342">
        <f t="shared" si="28"/>
        <v>15000</v>
      </c>
      <c r="H63" s="342">
        <f t="shared" si="28"/>
        <v>13500</v>
      </c>
      <c r="I63" s="342">
        <f t="shared" si="28"/>
        <v>20868.75</v>
      </c>
      <c r="J63" s="342">
        <f t="shared" si="28"/>
        <v>105618.74999999999</v>
      </c>
      <c r="K63" s="342">
        <f t="shared" si="28"/>
        <v>27119.999999999996</v>
      </c>
      <c r="L63" s="342">
        <f t="shared" si="28"/>
        <v>18750</v>
      </c>
      <c r="M63" s="342">
        <f t="shared" si="28"/>
        <v>93000</v>
      </c>
      <c r="N63" s="342">
        <f t="shared" si="28"/>
        <v>151488.75</v>
      </c>
      <c r="O63" s="336">
        <f t="shared" si="28"/>
        <v>225738.75</v>
      </c>
    </row>
    <row r="64" spans="1:15" ht="16.8" x14ac:dyDescent="0.3">
      <c r="A64" s="215">
        <v>2003</v>
      </c>
      <c r="B64" s="232">
        <f>'Input Model'!U$4</f>
        <v>750</v>
      </c>
      <c r="C64" s="342">
        <f t="shared" ref="C64:O64" si="29">C8*$B64</f>
        <v>23250</v>
      </c>
      <c r="D64" s="342">
        <f t="shared" si="29"/>
        <v>17250</v>
      </c>
      <c r="E64" s="342">
        <f t="shared" si="29"/>
        <v>14250</v>
      </c>
      <c r="F64" s="342">
        <f t="shared" si="29"/>
        <v>2250</v>
      </c>
      <c r="G64" s="342">
        <f t="shared" si="29"/>
        <v>17250</v>
      </c>
      <c r="H64" s="342">
        <f t="shared" si="29"/>
        <v>15000</v>
      </c>
      <c r="I64" s="342">
        <f t="shared" si="29"/>
        <v>20178.75</v>
      </c>
      <c r="J64" s="342">
        <f t="shared" si="29"/>
        <v>109428.75</v>
      </c>
      <c r="K64" s="342">
        <f t="shared" si="29"/>
        <v>27472.500000000004</v>
      </c>
      <c r="L64" s="342">
        <f t="shared" si="29"/>
        <v>18750</v>
      </c>
      <c r="M64" s="342">
        <f t="shared" si="29"/>
        <v>96000</v>
      </c>
      <c r="N64" s="342">
        <f t="shared" si="29"/>
        <v>155651.25</v>
      </c>
      <c r="O64" s="336">
        <f t="shared" si="29"/>
        <v>232901.24999999997</v>
      </c>
    </row>
    <row r="65" spans="1:17" ht="16.8" x14ac:dyDescent="0.3">
      <c r="A65" s="215">
        <v>2004</v>
      </c>
      <c r="B65" s="232">
        <f>'Input Model'!S$4</f>
        <v>750</v>
      </c>
      <c r="C65" s="342">
        <f t="shared" ref="C65:O65" si="30">C9*$B65</f>
        <v>24000</v>
      </c>
      <c r="D65" s="342">
        <f t="shared" si="30"/>
        <v>19500</v>
      </c>
      <c r="E65" s="342">
        <f t="shared" si="30"/>
        <v>14250</v>
      </c>
      <c r="F65" s="342">
        <f t="shared" si="30"/>
        <v>3750</v>
      </c>
      <c r="G65" s="342">
        <f t="shared" si="30"/>
        <v>18000</v>
      </c>
      <c r="H65" s="342">
        <f t="shared" si="30"/>
        <v>16500</v>
      </c>
      <c r="I65" s="342">
        <f t="shared" si="30"/>
        <v>20070</v>
      </c>
      <c r="J65" s="342">
        <f t="shared" si="30"/>
        <v>116070</v>
      </c>
      <c r="K65" s="342">
        <f t="shared" si="30"/>
        <v>27224.999999999996</v>
      </c>
      <c r="L65" s="342">
        <f t="shared" si="30"/>
        <v>18750</v>
      </c>
      <c r="M65" s="342">
        <f t="shared" si="30"/>
        <v>98250</v>
      </c>
      <c r="N65" s="342">
        <f t="shared" si="30"/>
        <v>162045</v>
      </c>
      <c r="O65" s="336">
        <f t="shared" si="30"/>
        <v>241545</v>
      </c>
    </row>
    <row r="66" spans="1:17" ht="16.8" x14ac:dyDescent="0.3">
      <c r="A66" s="215">
        <v>2005</v>
      </c>
      <c r="B66" s="232">
        <f>'Input Model'!T$4</f>
        <v>750</v>
      </c>
      <c r="C66" s="342">
        <f t="shared" ref="C66:O66" si="31">C10*$B66</f>
        <v>24000</v>
      </c>
      <c r="D66" s="342">
        <f t="shared" si="31"/>
        <v>22500</v>
      </c>
      <c r="E66" s="342">
        <f t="shared" si="31"/>
        <v>13500</v>
      </c>
      <c r="F66" s="342">
        <f t="shared" si="31"/>
        <v>4500</v>
      </c>
      <c r="G66" s="342">
        <f t="shared" si="31"/>
        <v>22500</v>
      </c>
      <c r="H66" s="342">
        <f t="shared" si="31"/>
        <v>18750</v>
      </c>
      <c r="I66" s="342">
        <f t="shared" si="31"/>
        <v>21251.25</v>
      </c>
      <c r="J66" s="342">
        <f t="shared" si="31"/>
        <v>127001.25</v>
      </c>
      <c r="K66" s="342">
        <f t="shared" si="31"/>
        <v>30510</v>
      </c>
      <c r="L66" s="342">
        <f t="shared" si="31"/>
        <v>18750</v>
      </c>
      <c r="M66" s="342">
        <f t="shared" si="31"/>
        <v>101250</v>
      </c>
      <c r="N66" s="342">
        <f t="shared" si="31"/>
        <v>176261.25</v>
      </c>
      <c r="O66" s="336">
        <f t="shared" si="31"/>
        <v>258761.25</v>
      </c>
    </row>
    <row r="67" spans="1:17" ht="16.8" x14ac:dyDescent="0.3">
      <c r="A67" s="215">
        <v>2006</v>
      </c>
      <c r="B67" s="232">
        <f>'Input Model'!R$4</f>
        <v>750</v>
      </c>
      <c r="C67" s="342">
        <f t="shared" ref="C67:O67" si="32">C11*$B67</f>
        <v>25500</v>
      </c>
      <c r="D67" s="342">
        <f t="shared" si="32"/>
        <v>27000</v>
      </c>
      <c r="E67" s="342">
        <f t="shared" si="32"/>
        <v>13500</v>
      </c>
      <c r="F67" s="342">
        <f t="shared" si="32"/>
        <v>4500</v>
      </c>
      <c r="G67" s="342">
        <f t="shared" si="32"/>
        <v>25500</v>
      </c>
      <c r="H67" s="342">
        <f t="shared" si="32"/>
        <v>19500</v>
      </c>
      <c r="I67" s="342">
        <f t="shared" si="32"/>
        <v>21037.499999999996</v>
      </c>
      <c r="J67" s="342">
        <f t="shared" si="32"/>
        <v>136537.5</v>
      </c>
      <c r="K67" s="342">
        <f t="shared" si="32"/>
        <v>33637.5</v>
      </c>
      <c r="L67" s="342">
        <f t="shared" si="32"/>
        <v>18750</v>
      </c>
      <c r="M67" s="342">
        <f t="shared" si="32"/>
        <v>101250</v>
      </c>
      <c r="N67" s="342">
        <f t="shared" si="32"/>
        <v>188925</v>
      </c>
      <c r="O67" s="336">
        <f t="shared" si="32"/>
        <v>271425</v>
      </c>
    </row>
    <row r="68" spans="1:17" ht="16.8" x14ac:dyDescent="0.3">
      <c r="A68" s="215">
        <v>2007</v>
      </c>
      <c r="B68" s="232">
        <f>'Input Model'!Q$4</f>
        <v>750</v>
      </c>
      <c r="C68" s="342">
        <f t="shared" ref="C68:O68" si="33">C12*$B68</f>
        <v>24000</v>
      </c>
      <c r="D68" s="342">
        <f t="shared" si="33"/>
        <v>29250</v>
      </c>
      <c r="E68" s="342">
        <f t="shared" si="33"/>
        <v>15000</v>
      </c>
      <c r="F68" s="342">
        <f t="shared" si="33"/>
        <v>5250</v>
      </c>
      <c r="G68" s="342">
        <f t="shared" si="33"/>
        <v>25500</v>
      </c>
      <c r="H68" s="342">
        <f t="shared" si="33"/>
        <v>20250</v>
      </c>
      <c r="I68" s="342">
        <f t="shared" si="33"/>
        <v>26550</v>
      </c>
      <c r="J68" s="342">
        <f t="shared" si="33"/>
        <v>145800</v>
      </c>
      <c r="K68" s="342">
        <f t="shared" si="33"/>
        <v>31320</v>
      </c>
      <c r="L68" s="342">
        <f t="shared" si="33"/>
        <v>18750</v>
      </c>
      <c r="M68" s="342">
        <f t="shared" si="33"/>
        <v>111000</v>
      </c>
      <c r="N68" s="342">
        <f t="shared" si="33"/>
        <v>195869.99999999997</v>
      </c>
      <c r="O68" s="336">
        <f t="shared" si="33"/>
        <v>288120</v>
      </c>
    </row>
    <row r="69" spans="1:17" ht="16.8" x14ac:dyDescent="0.3">
      <c r="A69" s="215">
        <v>2008</v>
      </c>
      <c r="B69" s="232">
        <f>'Input Model'!P$4</f>
        <v>750</v>
      </c>
      <c r="C69" s="342">
        <f t="shared" ref="C69:O69" si="34">C13*$B69</f>
        <v>27750</v>
      </c>
      <c r="D69" s="342">
        <f t="shared" si="34"/>
        <v>35250</v>
      </c>
      <c r="E69" s="342">
        <f t="shared" si="34"/>
        <v>17250</v>
      </c>
      <c r="F69" s="342">
        <f t="shared" si="34"/>
        <v>6000</v>
      </c>
      <c r="G69" s="342">
        <f t="shared" si="34"/>
        <v>27000</v>
      </c>
      <c r="H69" s="342">
        <f t="shared" si="34"/>
        <v>20250</v>
      </c>
      <c r="I69" s="342">
        <f t="shared" si="34"/>
        <v>26197.5</v>
      </c>
      <c r="J69" s="342">
        <f t="shared" si="34"/>
        <v>159697.5</v>
      </c>
      <c r="K69" s="342">
        <f t="shared" si="34"/>
        <v>35752.5</v>
      </c>
      <c r="L69" s="342">
        <f t="shared" si="34"/>
        <v>18750</v>
      </c>
      <c r="M69" s="342">
        <f t="shared" si="34"/>
        <v>132000</v>
      </c>
      <c r="N69" s="342">
        <f t="shared" si="34"/>
        <v>214200.00000000003</v>
      </c>
      <c r="O69" s="336">
        <f t="shared" si="34"/>
        <v>327450</v>
      </c>
    </row>
    <row r="70" spans="1:17" ht="16.8" x14ac:dyDescent="0.3">
      <c r="A70" s="215">
        <v>2009</v>
      </c>
      <c r="B70" s="232">
        <f>'Input Model'!O$4</f>
        <v>750</v>
      </c>
      <c r="C70" s="342">
        <f t="shared" ref="C70:O70" si="35">C14*$B70</f>
        <v>40500</v>
      </c>
      <c r="D70" s="342">
        <f t="shared" si="35"/>
        <v>72750</v>
      </c>
      <c r="E70" s="342">
        <f t="shared" si="35"/>
        <v>19500</v>
      </c>
      <c r="F70" s="342">
        <f t="shared" si="35"/>
        <v>10500</v>
      </c>
      <c r="G70" s="342">
        <f t="shared" si="35"/>
        <v>27000</v>
      </c>
      <c r="H70" s="342">
        <f t="shared" si="35"/>
        <v>20250</v>
      </c>
      <c r="I70" s="342">
        <f t="shared" si="35"/>
        <v>25640.625</v>
      </c>
      <c r="J70" s="342">
        <f t="shared" si="35"/>
        <v>216140.625</v>
      </c>
      <c r="K70" s="342">
        <f t="shared" si="35"/>
        <v>37665</v>
      </c>
      <c r="L70" s="342">
        <f t="shared" si="35"/>
        <v>18750</v>
      </c>
      <c r="M70" s="342">
        <f t="shared" si="35"/>
        <v>137250</v>
      </c>
      <c r="N70" s="342">
        <f t="shared" si="35"/>
        <v>272555.625</v>
      </c>
      <c r="O70" s="336">
        <f t="shared" si="35"/>
        <v>391055.625</v>
      </c>
    </row>
    <row r="71" spans="1:17" ht="16.8" x14ac:dyDescent="0.3">
      <c r="A71" s="215">
        <v>2010</v>
      </c>
      <c r="B71" s="232">
        <f>'Input Model'!N$4</f>
        <v>750</v>
      </c>
      <c r="C71" s="342">
        <f t="shared" ref="C71:O71" si="36">C15*$B71</f>
        <v>37500</v>
      </c>
      <c r="D71" s="342">
        <f t="shared" si="36"/>
        <v>42750</v>
      </c>
      <c r="E71" s="342">
        <f t="shared" si="36"/>
        <v>18000</v>
      </c>
      <c r="F71" s="342">
        <f t="shared" si="36"/>
        <v>8250</v>
      </c>
      <c r="G71" s="342">
        <f t="shared" si="36"/>
        <v>27000</v>
      </c>
      <c r="H71" s="342">
        <f t="shared" si="36"/>
        <v>20250</v>
      </c>
      <c r="I71" s="342">
        <f t="shared" si="36"/>
        <v>26767.500000000004</v>
      </c>
      <c r="J71" s="342">
        <f t="shared" si="36"/>
        <v>180517.5</v>
      </c>
      <c r="K71" s="342">
        <f t="shared" si="36"/>
        <v>45375</v>
      </c>
      <c r="L71" s="342">
        <f t="shared" si="36"/>
        <v>18750</v>
      </c>
      <c r="M71" s="342">
        <f t="shared" si="36"/>
        <v>138000</v>
      </c>
      <c r="N71" s="342">
        <f t="shared" si="36"/>
        <v>244642.5</v>
      </c>
      <c r="O71" s="336">
        <f t="shared" si="36"/>
        <v>363892.5</v>
      </c>
    </row>
    <row r="72" spans="1:17" ht="16.8" x14ac:dyDescent="0.3">
      <c r="A72" s="215">
        <v>2011</v>
      </c>
      <c r="B72" s="232">
        <f>'Input Model'!M$4</f>
        <v>750</v>
      </c>
      <c r="C72" s="342">
        <f t="shared" ref="C72:O72" si="37">C16*$B72</f>
        <v>33750</v>
      </c>
      <c r="D72" s="342">
        <f t="shared" si="37"/>
        <v>51750</v>
      </c>
      <c r="E72" s="342">
        <f t="shared" si="37"/>
        <v>18750</v>
      </c>
      <c r="F72" s="342">
        <f t="shared" si="37"/>
        <v>8250</v>
      </c>
      <c r="G72" s="342">
        <f t="shared" si="37"/>
        <v>33750</v>
      </c>
      <c r="H72" s="342">
        <f t="shared" si="37"/>
        <v>20250</v>
      </c>
      <c r="I72" s="342">
        <f t="shared" si="37"/>
        <v>27937.5</v>
      </c>
      <c r="J72" s="342">
        <f t="shared" si="37"/>
        <v>194437.5</v>
      </c>
      <c r="K72" s="342">
        <f t="shared" si="37"/>
        <v>54270</v>
      </c>
      <c r="L72" s="342">
        <f t="shared" si="37"/>
        <v>18750</v>
      </c>
      <c r="M72" s="342">
        <f t="shared" si="37"/>
        <v>160500</v>
      </c>
      <c r="N72" s="342">
        <f t="shared" si="37"/>
        <v>267457.5</v>
      </c>
      <c r="O72" s="336">
        <f t="shared" si="37"/>
        <v>409207.5</v>
      </c>
    </row>
    <row r="73" spans="1:17" ht="16.8" x14ac:dyDescent="0.3">
      <c r="A73" s="215">
        <v>2012</v>
      </c>
      <c r="B73" s="232">
        <f>'Input Model'!L$4</f>
        <v>750</v>
      </c>
      <c r="C73" s="342">
        <f t="shared" ref="C73:O73" si="38">C17*$B73</f>
        <v>43500</v>
      </c>
      <c r="D73" s="342">
        <f t="shared" si="38"/>
        <v>57000</v>
      </c>
      <c r="E73" s="342">
        <f t="shared" si="38"/>
        <v>19500</v>
      </c>
      <c r="F73" s="342">
        <f t="shared" si="38"/>
        <v>10500</v>
      </c>
      <c r="G73" s="342">
        <f t="shared" si="38"/>
        <v>37500</v>
      </c>
      <c r="H73" s="342">
        <f t="shared" si="38"/>
        <v>20250</v>
      </c>
      <c r="I73" s="342">
        <f t="shared" si="38"/>
        <v>28273.125</v>
      </c>
      <c r="J73" s="342">
        <f t="shared" si="38"/>
        <v>216523.125</v>
      </c>
      <c r="K73" s="342">
        <f t="shared" si="38"/>
        <v>55890</v>
      </c>
      <c r="L73" s="342">
        <f t="shared" si="38"/>
        <v>18750</v>
      </c>
      <c r="M73" s="342">
        <f t="shared" si="38"/>
        <v>189000</v>
      </c>
      <c r="N73" s="342">
        <f t="shared" si="38"/>
        <v>291163.125</v>
      </c>
      <c r="O73" s="336">
        <f t="shared" si="38"/>
        <v>461413.125</v>
      </c>
    </row>
    <row r="74" spans="1:17" ht="16.8" x14ac:dyDescent="0.3">
      <c r="A74" s="215">
        <v>2013</v>
      </c>
      <c r="B74" s="232">
        <f>'Input Model'!K$4</f>
        <v>750</v>
      </c>
      <c r="C74" s="342">
        <f t="shared" ref="C74:O74" si="39">C18*$B74</f>
        <v>37500</v>
      </c>
      <c r="D74" s="342">
        <f t="shared" si="39"/>
        <v>49500</v>
      </c>
      <c r="E74" s="342">
        <f t="shared" si="39"/>
        <v>20250</v>
      </c>
      <c r="F74" s="342">
        <f t="shared" si="39"/>
        <v>11250</v>
      </c>
      <c r="G74" s="342">
        <f t="shared" si="39"/>
        <v>37500</v>
      </c>
      <c r="H74" s="342">
        <f t="shared" si="39"/>
        <v>21000</v>
      </c>
      <c r="I74" s="342">
        <f t="shared" si="39"/>
        <v>27448.125000000004</v>
      </c>
      <c r="J74" s="342">
        <f t="shared" si="39"/>
        <v>204448.12500000003</v>
      </c>
      <c r="K74" s="342">
        <f t="shared" si="39"/>
        <v>60161.999999999993</v>
      </c>
      <c r="L74" s="342">
        <f t="shared" si="39"/>
        <v>18750</v>
      </c>
      <c r="M74" s="342">
        <f t="shared" si="39"/>
        <v>202500</v>
      </c>
      <c r="N74" s="342">
        <f t="shared" si="39"/>
        <v>283360.125</v>
      </c>
      <c r="O74" s="336">
        <f t="shared" si="39"/>
        <v>467110.125</v>
      </c>
    </row>
    <row r="75" spans="1:17" ht="16.8" x14ac:dyDescent="0.3">
      <c r="A75" s="215">
        <v>2014</v>
      </c>
      <c r="B75" s="232">
        <f>'Input Model'!J$4</f>
        <v>750</v>
      </c>
      <c r="C75" s="342">
        <f t="shared" ref="C75:O75" si="40">C19*$B75</f>
        <v>38250</v>
      </c>
      <c r="D75" s="342">
        <f t="shared" si="40"/>
        <v>39750</v>
      </c>
      <c r="E75" s="342">
        <f t="shared" si="40"/>
        <v>20250</v>
      </c>
      <c r="F75" s="342">
        <f t="shared" si="40"/>
        <v>10500</v>
      </c>
      <c r="G75" s="342">
        <f t="shared" si="40"/>
        <v>38250</v>
      </c>
      <c r="H75" s="342">
        <f t="shared" si="40"/>
        <v>21750</v>
      </c>
      <c r="I75" s="342">
        <f t="shared" si="40"/>
        <v>25299.375</v>
      </c>
      <c r="J75" s="342">
        <f t="shared" si="40"/>
        <v>194049.375</v>
      </c>
      <c r="K75" s="342">
        <f t="shared" si="40"/>
        <v>61560</v>
      </c>
      <c r="L75" s="342">
        <f t="shared" si="40"/>
        <v>18750</v>
      </c>
      <c r="M75" s="342">
        <f t="shared" si="40"/>
        <v>195000</v>
      </c>
      <c r="N75" s="342">
        <f t="shared" si="40"/>
        <v>274359.375</v>
      </c>
      <c r="O75" s="336">
        <f t="shared" si="40"/>
        <v>450609.375</v>
      </c>
    </row>
    <row r="76" spans="1:17" ht="16.8" x14ac:dyDescent="0.3">
      <c r="A76" s="215">
        <v>2015</v>
      </c>
      <c r="B76" s="232">
        <f>'Input Model'!I$4</f>
        <v>750</v>
      </c>
      <c r="C76" s="342">
        <f t="shared" ref="C76:O76" si="41">C20*$B76</f>
        <v>41250</v>
      </c>
      <c r="D76" s="342">
        <f t="shared" si="41"/>
        <v>45000</v>
      </c>
      <c r="E76" s="342">
        <f t="shared" si="41"/>
        <v>25500</v>
      </c>
      <c r="F76" s="342">
        <f t="shared" si="41"/>
        <v>10500</v>
      </c>
      <c r="G76" s="342">
        <f t="shared" si="41"/>
        <v>38250</v>
      </c>
      <c r="H76" s="342">
        <f t="shared" si="41"/>
        <v>21750</v>
      </c>
      <c r="I76" s="342">
        <f t="shared" si="41"/>
        <v>27225.000000000004</v>
      </c>
      <c r="J76" s="342">
        <f t="shared" si="41"/>
        <v>209475</v>
      </c>
      <c r="K76" s="342">
        <f t="shared" si="41"/>
        <v>62370</v>
      </c>
      <c r="L76" s="342">
        <f t="shared" si="41"/>
        <v>18750</v>
      </c>
      <c r="M76" s="342">
        <f t="shared" si="41"/>
        <v>184500</v>
      </c>
      <c r="N76" s="342">
        <f t="shared" si="41"/>
        <v>290595</v>
      </c>
      <c r="O76" s="336">
        <f t="shared" si="41"/>
        <v>456345</v>
      </c>
    </row>
    <row r="77" spans="1:17" ht="16.8" x14ac:dyDescent="0.3">
      <c r="A77" s="215">
        <f>A49</f>
        <v>2016</v>
      </c>
      <c r="B77" s="232">
        <f>'Input Model'!H$4</f>
        <v>750</v>
      </c>
      <c r="C77" s="342">
        <f t="shared" ref="C77:O77" si="42">C21*$B77</f>
        <v>40500</v>
      </c>
      <c r="D77" s="342">
        <f t="shared" si="42"/>
        <v>36750</v>
      </c>
      <c r="E77" s="342">
        <f t="shared" si="42"/>
        <v>27000</v>
      </c>
      <c r="F77" s="342">
        <f t="shared" si="42"/>
        <v>8250</v>
      </c>
      <c r="G77" s="342">
        <f t="shared" si="42"/>
        <v>39000</v>
      </c>
      <c r="H77" s="342">
        <f t="shared" si="42"/>
        <v>21750</v>
      </c>
      <c r="I77" s="342">
        <f t="shared" si="42"/>
        <v>28637.999999999996</v>
      </c>
      <c r="J77" s="342">
        <f t="shared" si="42"/>
        <v>201887.99999999997</v>
      </c>
      <c r="K77" s="342">
        <f t="shared" si="42"/>
        <v>57723</v>
      </c>
      <c r="L77" s="342">
        <f t="shared" si="42"/>
        <v>18750</v>
      </c>
      <c r="M77" s="342">
        <f t="shared" si="42"/>
        <v>172500</v>
      </c>
      <c r="N77" s="342">
        <f t="shared" si="42"/>
        <v>278361</v>
      </c>
      <c r="O77" s="336">
        <f t="shared" si="42"/>
        <v>432110.99999999994</v>
      </c>
    </row>
    <row r="78" spans="1:17" ht="16.8" x14ac:dyDescent="0.3">
      <c r="A78" s="215">
        <v>2017</v>
      </c>
      <c r="B78" s="232">
        <f>'Input Model'!G$4</f>
        <v>750</v>
      </c>
      <c r="C78" s="342">
        <f t="shared" ref="C78:O78" si="43">C22*$B78</f>
        <v>39750</v>
      </c>
      <c r="D78" s="342">
        <f t="shared" si="43"/>
        <v>27750</v>
      </c>
      <c r="E78" s="342">
        <f t="shared" si="43"/>
        <v>30000</v>
      </c>
      <c r="F78" s="342">
        <f t="shared" si="43"/>
        <v>6000</v>
      </c>
      <c r="G78" s="342">
        <f t="shared" si="43"/>
        <v>39750</v>
      </c>
      <c r="H78" s="342">
        <f t="shared" si="43"/>
        <v>21750</v>
      </c>
      <c r="I78" s="342">
        <f t="shared" si="43"/>
        <v>28856.25</v>
      </c>
      <c r="J78" s="342">
        <f t="shared" si="43"/>
        <v>193856.25000000003</v>
      </c>
      <c r="K78" s="342">
        <f t="shared" si="43"/>
        <v>57225</v>
      </c>
      <c r="L78" s="342">
        <f t="shared" si="43"/>
        <v>18750</v>
      </c>
      <c r="M78" s="342">
        <f t="shared" si="43"/>
        <v>164250</v>
      </c>
      <c r="N78" s="342">
        <f t="shared" si="43"/>
        <v>269831.25</v>
      </c>
      <c r="O78" s="336">
        <f t="shared" si="43"/>
        <v>415331.25000000006</v>
      </c>
    </row>
    <row r="79" spans="1:17" ht="16.8" x14ac:dyDescent="0.3">
      <c r="A79" s="215">
        <v>2018</v>
      </c>
      <c r="B79" s="232">
        <f>'Input Model'!F$4</f>
        <v>750</v>
      </c>
      <c r="C79" s="342">
        <f t="shared" ref="C79:O79" si="44">C23*$B79</f>
        <v>39000</v>
      </c>
      <c r="D79" s="342">
        <f t="shared" si="44"/>
        <v>30000</v>
      </c>
      <c r="E79" s="342">
        <f t="shared" si="44"/>
        <v>30000</v>
      </c>
      <c r="F79" s="342">
        <f t="shared" si="44"/>
        <v>6750</v>
      </c>
      <c r="G79" s="342">
        <f t="shared" si="44"/>
        <v>41250</v>
      </c>
      <c r="H79" s="342">
        <f t="shared" si="44"/>
        <v>24000</v>
      </c>
      <c r="I79" s="342">
        <f t="shared" si="44"/>
        <v>31299</v>
      </c>
      <c r="J79" s="342">
        <f t="shared" si="44"/>
        <v>202298.99999999997</v>
      </c>
      <c r="K79" s="342">
        <f t="shared" si="44"/>
        <v>56925.000000000007</v>
      </c>
      <c r="L79" s="342">
        <f t="shared" si="44"/>
        <v>18750</v>
      </c>
      <c r="M79" s="342">
        <f t="shared" si="44"/>
        <v>164250</v>
      </c>
      <c r="N79" s="342">
        <f t="shared" si="44"/>
        <v>277973.99999999994</v>
      </c>
      <c r="O79" s="336">
        <f t="shared" si="44"/>
        <v>423473.99999999994</v>
      </c>
    </row>
    <row r="80" spans="1:17" ht="16.8" x14ac:dyDescent="0.3">
      <c r="A80" s="215">
        <v>2019</v>
      </c>
      <c r="B80" s="232">
        <f>'Input Model'!E$4</f>
        <v>750</v>
      </c>
      <c r="C80" s="342">
        <f t="shared" ref="C80:O80" si="45">C24*$B80</f>
        <v>38250</v>
      </c>
      <c r="D80" s="342">
        <f t="shared" si="45"/>
        <v>38250</v>
      </c>
      <c r="E80" s="342">
        <f t="shared" si="45"/>
        <v>41250</v>
      </c>
      <c r="F80" s="342">
        <f t="shared" si="45"/>
        <v>7500</v>
      </c>
      <c r="G80" s="342">
        <f t="shared" si="45"/>
        <v>42000</v>
      </c>
      <c r="H80" s="342">
        <f t="shared" si="45"/>
        <v>24000</v>
      </c>
      <c r="I80" s="342">
        <f t="shared" si="45"/>
        <v>32145</v>
      </c>
      <c r="J80" s="342">
        <f t="shared" si="45"/>
        <v>223395</v>
      </c>
      <c r="K80" s="342">
        <f t="shared" si="45"/>
        <v>56925.000000000007</v>
      </c>
      <c r="L80" s="342">
        <f t="shared" si="45"/>
        <v>19500</v>
      </c>
      <c r="M80" s="342">
        <f t="shared" si="45"/>
        <v>164250</v>
      </c>
      <c r="N80" s="342">
        <f t="shared" si="45"/>
        <v>299820</v>
      </c>
      <c r="O80" s="336">
        <f t="shared" si="45"/>
        <v>444570</v>
      </c>
      <c r="Q80" s="15"/>
    </row>
    <row r="81" spans="1:15" ht="16.8" x14ac:dyDescent="0.3">
      <c r="A81" s="215">
        <v>2020</v>
      </c>
      <c r="B81" s="232">
        <f>'Input Model'!D$4</f>
        <v>750</v>
      </c>
      <c r="C81" s="342">
        <f t="shared" ref="C81:O81" si="46">C25*$B81</f>
        <v>35250</v>
      </c>
      <c r="D81" s="342">
        <f t="shared" si="46"/>
        <v>40500</v>
      </c>
      <c r="E81" s="342">
        <f t="shared" si="46"/>
        <v>31500</v>
      </c>
      <c r="F81" s="342">
        <f t="shared" si="46"/>
        <v>6750</v>
      </c>
      <c r="G81" s="342">
        <f t="shared" si="46"/>
        <v>42750</v>
      </c>
      <c r="H81" s="342">
        <f t="shared" si="46"/>
        <v>24000</v>
      </c>
      <c r="I81" s="342">
        <f t="shared" si="46"/>
        <v>31114.499999999996</v>
      </c>
      <c r="J81" s="342">
        <f t="shared" si="46"/>
        <v>211864.5</v>
      </c>
      <c r="K81" s="342">
        <f t="shared" si="46"/>
        <v>56699.999999999993</v>
      </c>
      <c r="L81" s="342">
        <f t="shared" si="46"/>
        <v>20250</v>
      </c>
      <c r="M81" s="342">
        <f t="shared" si="46"/>
        <v>166500</v>
      </c>
      <c r="N81" s="342">
        <f t="shared" si="46"/>
        <v>288814.5</v>
      </c>
      <c r="O81" s="336">
        <f t="shared" si="46"/>
        <v>435064.5</v>
      </c>
    </row>
    <row r="82" spans="1:15" ht="16.8" x14ac:dyDescent="0.3">
      <c r="A82" s="215">
        <v>2021</v>
      </c>
      <c r="B82" s="232">
        <f>'Input Model'!D$4</f>
        <v>750</v>
      </c>
      <c r="C82" s="342">
        <f t="shared" ref="C82:O82" si="47">C26*$B82</f>
        <v>36750</v>
      </c>
      <c r="D82" s="342">
        <f t="shared" si="47"/>
        <v>43500</v>
      </c>
      <c r="E82" s="342">
        <f t="shared" si="47"/>
        <v>36750</v>
      </c>
      <c r="F82" s="342">
        <f t="shared" si="47"/>
        <v>6750</v>
      </c>
      <c r="G82" s="342">
        <f t="shared" si="47"/>
        <v>43500</v>
      </c>
      <c r="H82" s="342">
        <f t="shared" si="47"/>
        <v>25500</v>
      </c>
      <c r="I82" s="342">
        <f t="shared" si="47"/>
        <v>29325</v>
      </c>
      <c r="J82" s="342">
        <f t="shared" si="47"/>
        <v>222075.00000000003</v>
      </c>
      <c r="K82" s="342">
        <f t="shared" si="47"/>
        <v>61560</v>
      </c>
      <c r="L82" s="342">
        <f t="shared" si="47"/>
        <v>21000</v>
      </c>
      <c r="M82" s="342">
        <f t="shared" si="47"/>
        <v>174000</v>
      </c>
      <c r="N82" s="342">
        <f t="shared" si="47"/>
        <v>304635</v>
      </c>
      <c r="O82" s="336">
        <f t="shared" si="47"/>
        <v>457635.00000000006</v>
      </c>
    </row>
    <row r="83" spans="1:15" ht="17.399999999999999" thickBot="1" x14ac:dyDescent="0.35">
      <c r="A83" s="216">
        <v>2022</v>
      </c>
      <c r="B83" s="233">
        <f>'Input Model'!D$4</f>
        <v>750</v>
      </c>
      <c r="C83" s="343">
        <f t="shared" ref="C83:O83" si="48">C27*$B83</f>
        <v>43500</v>
      </c>
      <c r="D83" s="343">
        <f t="shared" si="48"/>
        <v>69750</v>
      </c>
      <c r="E83" s="343">
        <f t="shared" si="48"/>
        <v>39750</v>
      </c>
      <c r="F83" s="343">
        <f t="shared" si="48"/>
        <v>13500</v>
      </c>
      <c r="G83" s="343">
        <f t="shared" si="48"/>
        <v>52500</v>
      </c>
      <c r="H83" s="343">
        <f t="shared" si="48"/>
        <v>28500</v>
      </c>
      <c r="I83" s="343">
        <f t="shared" si="48"/>
        <v>34725</v>
      </c>
      <c r="J83" s="343">
        <f t="shared" si="48"/>
        <v>282225</v>
      </c>
      <c r="K83" s="343">
        <f t="shared" si="48"/>
        <v>68670</v>
      </c>
      <c r="L83" s="343">
        <f t="shared" si="48"/>
        <v>21000</v>
      </c>
      <c r="M83" s="343">
        <f t="shared" si="48"/>
        <v>192000</v>
      </c>
      <c r="N83" s="343">
        <f t="shared" si="48"/>
        <v>371895</v>
      </c>
      <c r="O83" s="338">
        <f t="shared" si="48"/>
        <v>542895</v>
      </c>
    </row>
  </sheetData>
  <sheetProtection sheet="1" objects="1" scenarios="1"/>
  <pageMargins left="0.7" right="0.7" top="0.75" bottom="0.75" header="0.3" footer="0.3"/>
  <pageSetup scale="78"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sheetPr>
  <dimension ref="A1:M26"/>
  <sheetViews>
    <sheetView showGridLines="0" zoomScale="80" zoomScaleNormal="80" workbookViewId="0">
      <selection activeCell="A27" sqref="A27"/>
    </sheetView>
  </sheetViews>
  <sheetFormatPr defaultColWidth="8.88671875" defaultRowHeight="13.2" x14ac:dyDescent="0.25"/>
  <cols>
    <col min="1" max="5" width="15.6640625" customWidth="1"/>
    <col min="6" max="6" width="18.5546875" bestFit="1" customWidth="1"/>
    <col min="7" max="7" width="2.44140625" customWidth="1"/>
    <col min="8" max="12" width="15.6640625" customWidth="1"/>
    <col min="13" max="13" width="16.6640625" customWidth="1"/>
    <col min="18" max="18" width="13.6640625" customWidth="1"/>
  </cols>
  <sheetData>
    <row r="1" spans="1:13" s="159" customFormat="1" ht="24.9" customHeight="1" thickBot="1" x14ac:dyDescent="0.45">
      <c r="A1" s="374" t="s">
        <v>181</v>
      </c>
      <c r="B1" s="371"/>
      <c r="C1" s="371"/>
      <c r="D1" s="371"/>
      <c r="E1" s="371"/>
      <c r="F1" s="372"/>
      <c r="H1" s="373" t="s">
        <v>146</v>
      </c>
      <c r="I1" s="371"/>
      <c r="J1" s="371"/>
      <c r="K1" s="371"/>
      <c r="L1" s="371"/>
      <c r="M1" s="372"/>
    </row>
    <row r="2" spans="1:13" ht="27" customHeight="1" x14ac:dyDescent="0.35">
      <c r="A2" s="327" t="s">
        <v>34</v>
      </c>
      <c r="B2" s="328" t="s">
        <v>5</v>
      </c>
      <c r="C2" s="328" t="s">
        <v>84</v>
      </c>
      <c r="D2" s="328" t="s">
        <v>85</v>
      </c>
      <c r="E2" s="328" t="s">
        <v>86</v>
      </c>
      <c r="F2" s="329" t="s">
        <v>111</v>
      </c>
      <c r="H2" s="339" t="s">
        <v>34</v>
      </c>
      <c r="I2" s="340" t="s">
        <v>5</v>
      </c>
      <c r="J2" s="340" t="s">
        <v>84</v>
      </c>
      <c r="K2" s="340" t="s">
        <v>85</v>
      </c>
      <c r="L2" s="340" t="s">
        <v>86</v>
      </c>
      <c r="M2" s="341" t="s">
        <v>111</v>
      </c>
    </row>
    <row r="3" spans="1:13" ht="17.399999999999999" x14ac:dyDescent="0.35">
      <c r="A3" s="330" t="s">
        <v>59</v>
      </c>
      <c r="B3" s="331" t="s">
        <v>98</v>
      </c>
      <c r="C3" s="331" t="s">
        <v>87</v>
      </c>
      <c r="D3" s="331" t="s">
        <v>87</v>
      </c>
      <c r="E3" s="331" t="s">
        <v>88</v>
      </c>
      <c r="F3" s="332" t="s">
        <v>216</v>
      </c>
      <c r="H3" s="330" t="s">
        <v>59</v>
      </c>
      <c r="I3" s="331" t="s">
        <v>98</v>
      </c>
      <c r="J3" s="331" t="s">
        <v>87</v>
      </c>
      <c r="K3" s="331" t="s">
        <v>87</v>
      </c>
      <c r="L3" s="331" t="s">
        <v>88</v>
      </c>
      <c r="M3" s="332" t="s">
        <v>216</v>
      </c>
    </row>
    <row r="4" spans="1:13" ht="16.8" x14ac:dyDescent="0.3">
      <c r="A4" s="215">
        <v>2000</v>
      </c>
      <c r="B4" s="333">
        <v>15</v>
      </c>
      <c r="C4" s="333">
        <v>0.27</v>
      </c>
      <c r="D4" s="333">
        <v>0.14000000000000001</v>
      </c>
      <c r="E4" s="333">
        <v>0.88</v>
      </c>
      <c r="F4" s="334">
        <v>120</v>
      </c>
      <c r="H4" s="215">
        <v>2000</v>
      </c>
      <c r="I4" s="342">
        <v>100</v>
      </c>
      <c r="J4" s="342">
        <v>100</v>
      </c>
      <c r="K4" s="342">
        <v>100</v>
      </c>
      <c r="L4" s="342">
        <v>100</v>
      </c>
      <c r="M4" s="336">
        <v>100</v>
      </c>
    </row>
    <row r="5" spans="1:13" ht="16.8" x14ac:dyDescent="0.3">
      <c r="A5" s="215">
        <v>2001</v>
      </c>
      <c r="B5" s="333">
        <v>15</v>
      </c>
      <c r="C5" s="333">
        <v>0.27</v>
      </c>
      <c r="D5" s="333">
        <v>0.14000000000000001</v>
      </c>
      <c r="E5" s="333">
        <v>1.1000000000000001</v>
      </c>
      <c r="F5" s="334">
        <v>122</v>
      </c>
      <c r="H5" s="215">
        <v>2001</v>
      </c>
      <c r="I5" s="342">
        <f t="shared" ref="I5:I20" si="0">B5/B4*I4</f>
        <v>100</v>
      </c>
      <c r="J5" s="342">
        <f t="shared" ref="J5:J21" si="1">C5/C4*J4</f>
        <v>100</v>
      </c>
      <c r="K5" s="342">
        <f t="shared" ref="K5:K22" si="2">D5/D4*K4</f>
        <v>100</v>
      </c>
      <c r="L5" s="342">
        <f t="shared" ref="L5:L22" si="3">E5/E4*L4</f>
        <v>125</v>
      </c>
      <c r="M5" s="336">
        <f t="shared" ref="M5:M22" si="4">F5/F4*M4</f>
        <v>101.66666666666666</v>
      </c>
    </row>
    <row r="6" spans="1:13" ht="16.8" x14ac:dyDescent="0.3">
      <c r="A6" s="215">
        <v>2002</v>
      </c>
      <c r="B6" s="333">
        <v>15</v>
      </c>
      <c r="C6" s="333">
        <v>0.25</v>
      </c>
      <c r="D6" s="333">
        <v>0.13</v>
      </c>
      <c r="E6" s="333">
        <v>0.9</v>
      </c>
      <c r="F6" s="334">
        <v>124</v>
      </c>
      <c r="H6" s="215">
        <v>2002</v>
      </c>
      <c r="I6" s="342">
        <f t="shared" si="0"/>
        <v>100</v>
      </c>
      <c r="J6" s="335">
        <f>C6/C5*J5</f>
        <v>92.592592592592581</v>
      </c>
      <c r="K6" s="342">
        <f t="shared" si="2"/>
        <v>92.857142857142847</v>
      </c>
      <c r="L6" s="342">
        <f t="shared" si="3"/>
        <v>102.27272727272727</v>
      </c>
      <c r="M6" s="336">
        <f t="shared" si="4"/>
        <v>103.33333333333333</v>
      </c>
    </row>
    <row r="7" spans="1:13" ht="16.8" x14ac:dyDescent="0.3">
      <c r="A7" s="215">
        <v>2003</v>
      </c>
      <c r="B7" s="333">
        <v>19</v>
      </c>
      <c r="C7" s="333">
        <v>0.25</v>
      </c>
      <c r="D7" s="333">
        <v>0.12</v>
      </c>
      <c r="E7" s="333">
        <v>1.05</v>
      </c>
      <c r="F7" s="334">
        <v>128</v>
      </c>
      <c r="H7" s="215">
        <v>2003</v>
      </c>
      <c r="I7" s="342">
        <f t="shared" si="0"/>
        <v>126.66666666666666</v>
      </c>
      <c r="J7" s="342">
        <f t="shared" si="1"/>
        <v>92.592592592592581</v>
      </c>
      <c r="K7" s="342">
        <f t="shared" si="2"/>
        <v>85.714285714285694</v>
      </c>
      <c r="L7" s="342">
        <f t="shared" si="3"/>
        <v>119.31818181818181</v>
      </c>
      <c r="M7" s="336">
        <f t="shared" si="4"/>
        <v>106.66666666666666</v>
      </c>
    </row>
    <row r="8" spans="1:13" ht="16.8" x14ac:dyDescent="0.3">
      <c r="A8" s="215">
        <v>2004</v>
      </c>
      <c r="B8" s="333">
        <v>19</v>
      </c>
      <c r="C8" s="333">
        <v>0.28000000000000003</v>
      </c>
      <c r="D8" s="333">
        <v>0.15</v>
      </c>
      <c r="E8" s="333">
        <v>1.1000000000000001</v>
      </c>
      <c r="F8" s="334">
        <v>131</v>
      </c>
      <c r="H8" s="215">
        <v>2004</v>
      </c>
      <c r="I8" s="342">
        <f t="shared" si="0"/>
        <v>126.66666666666666</v>
      </c>
      <c r="J8" s="342">
        <f t="shared" si="1"/>
        <v>103.7037037037037</v>
      </c>
      <c r="K8" s="342">
        <f t="shared" si="2"/>
        <v>107.14285714285711</v>
      </c>
      <c r="L8" s="342">
        <f t="shared" si="3"/>
        <v>125</v>
      </c>
      <c r="M8" s="336">
        <f t="shared" si="4"/>
        <v>109.16666666666666</v>
      </c>
    </row>
    <row r="9" spans="1:13" ht="16.8" x14ac:dyDescent="0.3">
      <c r="A9" s="215">
        <v>2005</v>
      </c>
      <c r="B9" s="333">
        <v>27</v>
      </c>
      <c r="C9" s="333">
        <v>0.33</v>
      </c>
      <c r="D9" s="333">
        <v>0.18</v>
      </c>
      <c r="E9" s="333">
        <v>1.65</v>
      </c>
      <c r="F9" s="334">
        <v>135</v>
      </c>
      <c r="H9" s="215">
        <v>2005</v>
      </c>
      <c r="I9" s="342">
        <f t="shared" si="0"/>
        <v>179.99999999999997</v>
      </c>
      <c r="J9" s="342">
        <f t="shared" si="1"/>
        <v>122.22222222222221</v>
      </c>
      <c r="K9" s="342">
        <f t="shared" si="2"/>
        <v>128.57142857142853</v>
      </c>
      <c r="L9" s="342">
        <f t="shared" si="3"/>
        <v>187.49999999999997</v>
      </c>
      <c r="M9" s="336">
        <f t="shared" si="4"/>
        <v>112.5</v>
      </c>
    </row>
    <row r="10" spans="1:13" ht="16.8" x14ac:dyDescent="0.3">
      <c r="A10" s="215">
        <v>2006</v>
      </c>
      <c r="B10" s="333">
        <v>28</v>
      </c>
      <c r="C10" s="333">
        <v>0.37</v>
      </c>
      <c r="D10" s="333">
        <v>0.23</v>
      </c>
      <c r="E10" s="333">
        <v>2.2000000000000002</v>
      </c>
      <c r="F10" s="334">
        <v>137</v>
      </c>
      <c r="H10" s="215">
        <v>2006</v>
      </c>
      <c r="I10" s="342">
        <f t="shared" si="0"/>
        <v>186.66666666666663</v>
      </c>
      <c r="J10" s="342">
        <f t="shared" si="1"/>
        <v>137.03703703703701</v>
      </c>
      <c r="K10" s="342">
        <f t="shared" si="2"/>
        <v>164.28571428571425</v>
      </c>
      <c r="L10" s="342">
        <f t="shared" si="3"/>
        <v>250</v>
      </c>
      <c r="M10" s="336">
        <f t="shared" si="4"/>
        <v>114.16666666666667</v>
      </c>
    </row>
    <row r="11" spans="1:13" ht="16.8" x14ac:dyDescent="0.3">
      <c r="A11" s="215">
        <v>2007</v>
      </c>
      <c r="B11" s="333">
        <v>28</v>
      </c>
      <c r="C11" s="333">
        <v>0.37</v>
      </c>
      <c r="D11" s="333">
        <v>0.23</v>
      </c>
      <c r="E11" s="333">
        <v>2.0499999999999998</v>
      </c>
      <c r="F11" s="334">
        <v>150</v>
      </c>
      <c r="H11" s="215">
        <v>2007</v>
      </c>
      <c r="I11" s="342">
        <f t="shared" si="0"/>
        <v>186.66666666666663</v>
      </c>
      <c r="J11" s="342">
        <f t="shared" si="1"/>
        <v>137.03703703703701</v>
      </c>
      <c r="K11" s="342">
        <f t="shared" si="2"/>
        <v>164.28571428571425</v>
      </c>
      <c r="L11" s="342">
        <f t="shared" si="3"/>
        <v>232.95454545454541</v>
      </c>
      <c r="M11" s="336">
        <f t="shared" si="4"/>
        <v>125</v>
      </c>
    </row>
    <row r="12" spans="1:13" ht="16.8" x14ac:dyDescent="0.3">
      <c r="A12" s="215">
        <v>2008</v>
      </c>
      <c r="B12" s="333">
        <v>31</v>
      </c>
      <c r="C12" s="333">
        <v>0.5</v>
      </c>
      <c r="D12" s="333">
        <v>0.27</v>
      </c>
      <c r="E12" s="333">
        <v>2.75</v>
      </c>
      <c r="F12" s="334">
        <v>176</v>
      </c>
      <c r="H12" s="215">
        <v>2008</v>
      </c>
      <c r="I12" s="342">
        <f t="shared" si="0"/>
        <v>206.66666666666663</v>
      </c>
      <c r="J12" s="342">
        <f t="shared" si="1"/>
        <v>185.18518518518513</v>
      </c>
      <c r="K12" s="342">
        <f t="shared" si="2"/>
        <v>192.85714285714283</v>
      </c>
      <c r="L12" s="342">
        <f t="shared" si="3"/>
        <v>312.49999999999994</v>
      </c>
      <c r="M12" s="336">
        <f t="shared" si="4"/>
        <v>146.66666666666666</v>
      </c>
    </row>
    <row r="13" spans="1:13" ht="16.8" x14ac:dyDescent="0.3">
      <c r="A13" s="215">
        <v>2009</v>
      </c>
      <c r="B13" s="333">
        <v>45</v>
      </c>
      <c r="C13" s="333">
        <v>0.9</v>
      </c>
      <c r="D13" s="333">
        <v>0.72</v>
      </c>
      <c r="E13" s="333">
        <v>2.5</v>
      </c>
      <c r="F13" s="334">
        <v>183</v>
      </c>
      <c r="H13" s="215">
        <v>2009</v>
      </c>
      <c r="I13" s="342">
        <f t="shared" si="0"/>
        <v>299.99999999999994</v>
      </c>
      <c r="J13" s="342">
        <f t="shared" si="1"/>
        <v>333.33333333333326</v>
      </c>
      <c r="K13" s="342">
        <f t="shared" si="2"/>
        <v>514.28571428571422</v>
      </c>
      <c r="L13" s="342">
        <f t="shared" si="3"/>
        <v>284.09090909090901</v>
      </c>
      <c r="M13" s="336">
        <f t="shared" si="4"/>
        <v>152.5</v>
      </c>
    </row>
    <row r="14" spans="1:13" ht="16.8" x14ac:dyDescent="0.3">
      <c r="A14" s="215">
        <v>2010</v>
      </c>
      <c r="B14" s="333">
        <v>50</v>
      </c>
      <c r="C14" s="333">
        <v>0.38</v>
      </c>
      <c r="D14" s="333">
        <v>0.43</v>
      </c>
      <c r="E14" s="333">
        <v>2.25</v>
      </c>
      <c r="F14" s="334">
        <v>164</v>
      </c>
      <c r="H14" s="215">
        <v>2010</v>
      </c>
      <c r="I14" s="342">
        <f t="shared" si="0"/>
        <v>333.33333333333326</v>
      </c>
      <c r="J14" s="342">
        <f t="shared" si="1"/>
        <v>140.7407407407407</v>
      </c>
      <c r="K14" s="342">
        <f t="shared" si="2"/>
        <v>307.14285714285711</v>
      </c>
      <c r="L14" s="342">
        <f t="shared" si="3"/>
        <v>255.6818181818181</v>
      </c>
      <c r="M14" s="336">
        <f t="shared" si="4"/>
        <v>136.66666666666666</v>
      </c>
    </row>
    <row r="15" spans="1:13" ht="16.8" x14ac:dyDescent="0.3">
      <c r="A15" s="215">
        <v>2011</v>
      </c>
      <c r="B15" s="333">
        <v>45</v>
      </c>
      <c r="C15" s="333">
        <v>0.59</v>
      </c>
      <c r="D15" s="333">
        <v>0.47</v>
      </c>
      <c r="E15" s="333">
        <v>2.8</v>
      </c>
      <c r="F15" s="334">
        <v>214</v>
      </c>
      <c r="H15" s="215">
        <v>2011</v>
      </c>
      <c r="I15" s="342">
        <f t="shared" si="0"/>
        <v>299.99999999999994</v>
      </c>
      <c r="J15" s="342">
        <f t="shared" si="1"/>
        <v>218.51851851851845</v>
      </c>
      <c r="K15" s="342">
        <f t="shared" si="2"/>
        <v>335.71428571428567</v>
      </c>
      <c r="L15" s="342">
        <f t="shared" si="3"/>
        <v>318.18181818181807</v>
      </c>
      <c r="M15" s="336">
        <f t="shared" si="4"/>
        <v>178.33333333333331</v>
      </c>
    </row>
    <row r="16" spans="1:13" ht="16.8" x14ac:dyDescent="0.3">
      <c r="A16" s="215">
        <v>2012</v>
      </c>
      <c r="B16" s="333">
        <v>58</v>
      </c>
      <c r="C16" s="333">
        <v>0.64</v>
      </c>
      <c r="D16" s="333">
        <v>0.55000000000000004</v>
      </c>
      <c r="E16" s="333">
        <v>3.25</v>
      </c>
      <c r="F16" s="334">
        <v>252</v>
      </c>
      <c r="H16" s="215">
        <v>2012</v>
      </c>
      <c r="I16" s="342">
        <f t="shared" si="0"/>
        <v>386.66666666666663</v>
      </c>
      <c r="J16" s="342">
        <f t="shared" si="1"/>
        <v>237.03703703703695</v>
      </c>
      <c r="K16" s="342">
        <f t="shared" si="2"/>
        <v>392.85714285714289</v>
      </c>
      <c r="L16" s="342">
        <f t="shared" si="3"/>
        <v>369.3181818181817</v>
      </c>
      <c r="M16" s="336">
        <f t="shared" si="4"/>
        <v>209.99999999999997</v>
      </c>
    </row>
    <row r="17" spans="1:13" ht="16.8" x14ac:dyDescent="0.3">
      <c r="A17" s="215">
        <v>2013</v>
      </c>
      <c r="B17" s="333">
        <v>50</v>
      </c>
      <c r="C17" s="333">
        <v>0.48</v>
      </c>
      <c r="D17" s="333">
        <v>0.5</v>
      </c>
      <c r="E17" s="333">
        <v>3.25</v>
      </c>
      <c r="F17" s="334">
        <v>270</v>
      </c>
      <c r="H17" s="215">
        <v>2013</v>
      </c>
      <c r="I17" s="342">
        <f t="shared" si="0"/>
        <v>333.33333333333326</v>
      </c>
      <c r="J17" s="342">
        <f t="shared" si="1"/>
        <v>177.77777777777771</v>
      </c>
      <c r="K17" s="342">
        <f t="shared" si="2"/>
        <v>357.14285714285717</v>
      </c>
      <c r="L17" s="342">
        <f t="shared" si="3"/>
        <v>369.3181818181817</v>
      </c>
      <c r="M17" s="336">
        <f t="shared" si="4"/>
        <v>224.99999999999997</v>
      </c>
    </row>
    <row r="18" spans="1:13" ht="16.8" x14ac:dyDescent="0.3">
      <c r="A18" s="215">
        <v>2014</v>
      </c>
      <c r="B18" s="333">
        <v>51</v>
      </c>
      <c r="C18" s="333">
        <v>0.43</v>
      </c>
      <c r="D18" s="333">
        <v>0.41</v>
      </c>
      <c r="E18" s="333">
        <v>3.15</v>
      </c>
      <c r="F18" s="334">
        <v>260</v>
      </c>
      <c r="H18" s="215">
        <v>2014</v>
      </c>
      <c r="I18" s="342">
        <f t="shared" si="0"/>
        <v>339.99999999999994</v>
      </c>
      <c r="J18" s="342">
        <f t="shared" si="1"/>
        <v>159.25925925925921</v>
      </c>
      <c r="K18" s="342">
        <f t="shared" si="2"/>
        <v>292.85714285714283</v>
      </c>
      <c r="L18" s="342">
        <f t="shared" si="3"/>
        <v>357.95454545454533</v>
      </c>
      <c r="M18" s="336">
        <f t="shared" si="4"/>
        <v>216.66666666666663</v>
      </c>
    </row>
    <row r="19" spans="1:13" ht="16.8" x14ac:dyDescent="0.3">
      <c r="A19" s="215">
        <v>2015</v>
      </c>
      <c r="B19" s="333">
        <v>55</v>
      </c>
      <c r="C19" s="333">
        <v>0.48</v>
      </c>
      <c r="D19" s="333">
        <v>0.41</v>
      </c>
      <c r="E19" s="333">
        <v>2.7</v>
      </c>
      <c r="F19" s="334">
        <v>246</v>
      </c>
      <c r="H19" s="215">
        <v>2015</v>
      </c>
      <c r="I19" s="342">
        <f t="shared" si="0"/>
        <v>366.66666666666657</v>
      </c>
      <c r="J19" s="342">
        <f t="shared" si="1"/>
        <v>177.77777777777771</v>
      </c>
      <c r="K19" s="342">
        <f t="shared" si="2"/>
        <v>292.85714285714283</v>
      </c>
      <c r="L19" s="342">
        <f t="shared" si="3"/>
        <v>306.81818181818176</v>
      </c>
      <c r="M19" s="336">
        <f t="shared" si="4"/>
        <v>204.99999999999997</v>
      </c>
    </row>
    <row r="20" spans="1:13" ht="16.8" x14ac:dyDescent="0.3">
      <c r="A20" s="215">
        <v>2016</v>
      </c>
      <c r="B20" s="333">
        <v>54</v>
      </c>
      <c r="C20" s="333">
        <v>0.45</v>
      </c>
      <c r="D20" s="333">
        <v>0.35</v>
      </c>
      <c r="E20" s="333">
        <v>2</v>
      </c>
      <c r="F20" s="334">
        <v>230</v>
      </c>
      <c r="G20" s="15"/>
      <c r="H20" s="215">
        <v>2016</v>
      </c>
      <c r="I20" s="342">
        <f t="shared" si="0"/>
        <v>359.99999999999989</v>
      </c>
      <c r="J20" s="342">
        <f t="shared" si="1"/>
        <v>166.66666666666663</v>
      </c>
      <c r="K20" s="342">
        <f t="shared" si="2"/>
        <v>249.99999999999997</v>
      </c>
      <c r="L20" s="342">
        <f t="shared" si="3"/>
        <v>227.27272727272722</v>
      </c>
      <c r="M20" s="336">
        <f t="shared" si="4"/>
        <v>191.66666666666663</v>
      </c>
    </row>
    <row r="21" spans="1:13" ht="16.8" x14ac:dyDescent="0.3">
      <c r="A21" s="215">
        <v>2017</v>
      </c>
      <c r="B21" s="333">
        <v>53</v>
      </c>
      <c r="C21" s="333">
        <v>0.34</v>
      </c>
      <c r="D21" s="333">
        <v>0.25</v>
      </c>
      <c r="E21" s="333">
        <v>2.4900000000000002</v>
      </c>
      <c r="F21" s="334">
        <v>219</v>
      </c>
      <c r="H21" s="215">
        <v>2017</v>
      </c>
      <c r="I21" s="342">
        <f t="shared" ref="I21:I26" si="5">B21/B20*I20</f>
        <v>353.33333333333326</v>
      </c>
      <c r="J21" s="342">
        <f t="shared" si="1"/>
        <v>125.9259259259259</v>
      </c>
      <c r="K21" s="342">
        <f t="shared" si="2"/>
        <v>178.57142857142856</v>
      </c>
      <c r="L21" s="342">
        <f>E21/E20*L20</f>
        <v>282.95454545454544</v>
      </c>
      <c r="M21" s="336">
        <f t="shared" si="4"/>
        <v>182.49999999999997</v>
      </c>
    </row>
    <row r="22" spans="1:13" ht="16.8" x14ac:dyDescent="0.3">
      <c r="A22" s="215">
        <v>2018</v>
      </c>
      <c r="B22" s="335">
        <v>52</v>
      </c>
      <c r="C22" s="333">
        <v>0.39</v>
      </c>
      <c r="D22" s="335">
        <v>0.27</v>
      </c>
      <c r="E22" s="335">
        <v>2.65</v>
      </c>
      <c r="F22" s="336">
        <v>222</v>
      </c>
      <c r="G22" s="145"/>
      <c r="H22" s="215">
        <v>2018</v>
      </c>
      <c r="I22" s="342">
        <f t="shared" si="5"/>
        <v>346.66666666666657</v>
      </c>
      <c r="J22" s="342">
        <f>C22/C21*J21</f>
        <v>144.4444444444444</v>
      </c>
      <c r="K22" s="342">
        <f t="shared" si="2"/>
        <v>192.85714285714286</v>
      </c>
      <c r="L22" s="342">
        <f t="shared" si="3"/>
        <v>301.13636363636357</v>
      </c>
      <c r="M22" s="336">
        <f t="shared" si="4"/>
        <v>184.99999999999997</v>
      </c>
    </row>
    <row r="23" spans="1:13" ht="16.8" x14ac:dyDescent="0.3">
      <c r="A23" s="215">
        <v>2019</v>
      </c>
      <c r="B23" s="335">
        <v>51</v>
      </c>
      <c r="C23" s="335">
        <v>0.42</v>
      </c>
      <c r="D23" s="335">
        <v>0.31</v>
      </c>
      <c r="E23" s="335">
        <v>2.48</v>
      </c>
      <c r="F23" s="336">
        <v>219</v>
      </c>
      <c r="G23" s="145"/>
      <c r="H23" s="215">
        <v>2019</v>
      </c>
      <c r="I23" s="342">
        <f t="shared" si="5"/>
        <v>339.99999999999989</v>
      </c>
      <c r="J23" s="342">
        <f>C23/C22*J22</f>
        <v>155.55555555555551</v>
      </c>
      <c r="K23" s="342">
        <f t="shared" ref="K23:M24" si="6">D23/D22*K22</f>
        <v>221.42857142857144</v>
      </c>
      <c r="L23" s="342">
        <f t="shared" si="6"/>
        <v>281.81818181818176</v>
      </c>
      <c r="M23" s="336">
        <f t="shared" si="6"/>
        <v>182.49999999999997</v>
      </c>
    </row>
    <row r="24" spans="1:13" ht="16.8" x14ac:dyDescent="0.3">
      <c r="A24" s="215">
        <v>2020</v>
      </c>
      <c r="B24" s="335">
        <v>47</v>
      </c>
      <c r="C24" s="335">
        <v>0.34</v>
      </c>
      <c r="D24" s="335">
        <v>0.31</v>
      </c>
      <c r="E24" s="335">
        <v>2.5299999999999998</v>
      </c>
      <c r="F24" s="336">
        <v>222</v>
      </c>
      <c r="G24" s="145"/>
      <c r="H24" s="215">
        <v>2020</v>
      </c>
      <c r="I24" s="342">
        <f t="shared" si="5"/>
        <v>313.3333333333332</v>
      </c>
      <c r="J24" s="342">
        <f>C24/C23*J23</f>
        <v>125.92592592592591</v>
      </c>
      <c r="K24" s="342">
        <f t="shared" si="6"/>
        <v>221.42857142857144</v>
      </c>
      <c r="L24" s="342">
        <f t="shared" si="6"/>
        <v>287.49999999999989</v>
      </c>
      <c r="M24" s="336">
        <f t="shared" si="6"/>
        <v>184.99999999999997</v>
      </c>
    </row>
    <row r="25" spans="1:13" ht="16.8" x14ac:dyDescent="0.3">
      <c r="A25" s="215">
        <v>2021</v>
      </c>
      <c r="B25" s="335">
        <v>49</v>
      </c>
      <c r="C25" s="335">
        <v>0.39</v>
      </c>
      <c r="D25" s="335">
        <v>0.3</v>
      </c>
      <c r="E25" s="335">
        <v>2.02</v>
      </c>
      <c r="F25" s="336">
        <v>232</v>
      </c>
      <c r="G25" s="145"/>
      <c r="H25" s="215">
        <v>2021</v>
      </c>
      <c r="I25" s="342">
        <f t="shared" si="5"/>
        <v>326.66666666666657</v>
      </c>
      <c r="J25" s="342">
        <f>C25/C24*J24</f>
        <v>144.44444444444443</v>
      </c>
      <c r="K25" s="342">
        <f t="shared" ref="K25:M26" si="7">D25/D24*K24</f>
        <v>214.28571428571428</v>
      </c>
      <c r="L25" s="342">
        <f t="shared" si="7"/>
        <v>229.54545454545448</v>
      </c>
      <c r="M25" s="336">
        <f t="shared" si="7"/>
        <v>193.33333333333331</v>
      </c>
    </row>
    <row r="26" spans="1:13" ht="17.399999999999999" thickBot="1" x14ac:dyDescent="0.35">
      <c r="A26" s="216">
        <v>2022</v>
      </c>
      <c r="B26" s="337">
        <v>58</v>
      </c>
      <c r="C26" s="337">
        <v>0.62</v>
      </c>
      <c r="D26" s="337">
        <v>0.56000000000000005</v>
      </c>
      <c r="E26" s="337">
        <v>4</v>
      </c>
      <c r="F26" s="338">
        <v>256</v>
      </c>
      <c r="G26" s="145"/>
      <c r="H26" s="216">
        <v>2022</v>
      </c>
      <c r="I26" s="343">
        <f t="shared" si="5"/>
        <v>386.66666666666657</v>
      </c>
      <c r="J26" s="343">
        <f>C26/C25*J25</f>
        <v>229.62962962962959</v>
      </c>
      <c r="K26" s="343">
        <f t="shared" si="7"/>
        <v>400.00000000000006</v>
      </c>
      <c r="L26" s="343">
        <f t="shared" si="7"/>
        <v>454.54545454545439</v>
      </c>
      <c r="M26" s="338">
        <f t="shared" si="7"/>
        <v>213.33333333333331</v>
      </c>
    </row>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3"/>
    <pageSetUpPr autoPageBreaks="0" fitToPage="1"/>
  </sheetPr>
  <dimension ref="A1:AR285"/>
  <sheetViews>
    <sheetView showGridLines="0" zoomScale="90" zoomScaleNormal="90" workbookViewId="0">
      <pane xSplit="3" ySplit="5" topLeftCell="D262" activePane="bottomRight" state="frozen"/>
      <selection pane="topRight" activeCell="E1" sqref="E1"/>
      <selection pane="bottomLeft" activeCell="A8" sqref="A8"/>
      <selection pane="bottomRight" activeCell="AL275" sqref="AL275:AL276"/>
    </sheetView>
  </sheetViews>
  <sheetFormatPr defaultColWidth="8.88671875" defaultRowHeight="13.2" x14ac:dyDescent="0.25"/>
  <cols>
    <col min="1" max="1" width="7.44140625" customWidth="1"/>
    <col min="2" max="2" width="12.44140625" customWidth="1"/>
    <col min="3" max="3" width="10.88671875" customWidth="1"/>
    <col min="4" max="4" width="8.44140625" customWidth="1"/>
    <col min="5" max="5" width="14.44140625" customWidth="1"/>
    <col min="6" max="7" width="8.44140625" customWidth="1"/>
    <col min="8" max="8" width="9.44140625" customWidth="1"/>
    <col min="9" max="10" width="8.44140625" customWidth="1"/>
    <col min="11" max="11" width="8.44140625" style="103" customWidth="1"/>
    <col min="12" max="13" width="8.44140625" customWidth="1"/>
    <col min="14" max="14" width="8.44140625" style="103" customWidth="1"/>
    <col min="15" max="15" width="7.44140625" customWidth="1"/>
    <col min="16" max="16" width="8.44140625" customWidth="1"/>
    <col min="17" max="17" width="14.33203125" bestFit="1" customWidth="1"/>
    <col min="18" max="19" width="8.44140625" customWidth="1"/>
    <col min="20" max="20" width="9.44140625" customWidth="1"/>
    <col min="21" max="22" width="8.44140625" customWidth="1"/>
    <col min="23" max="23" width="8.44140625" style="103" customWidth="1"/>
    <col min="24" max="25" width="8.44140625" customWidth="1"/>
    <col min="26" max="26" width="8.44140625" style="103" customWidth="1"/>
    <col min="27" max="27" width="7.44140625" customWidth="1"/>
    <col min="28" max="28" width="11.109375" customWidth="1"/>
    <col min="29" max="29" width="14" customWidth="1"/>
    <col min="30" max="34" width="11.109375" customWidth="1"/>
    <col min="35" max="35" width="11.109375" style="103" customWidth="1"/>
    <col min="36" max="37" width="11.109375" customWidth="1"/>
    <col min="38" max="38" width="11.109375" style="103" customWidth="1"/>
    <col min="39" max="39" width="8.88671875" style="36" customWidth="1"/>
  </cols>
  <sheetData>
    <row r="1" spans="1:44" ht="30.15" customHeight="1" thickBot="1" x14ac:dyDescent="0.45">
      <c r="A1" s="364" t="s">
        <v>159</v>
      </c>
      <c r="B1" s="365"/>
      <c r="C1" s="365"/>
      <c r="D1" s="365"/>
      <c r="E1" s="365"/>
      <c r="F1" s="365"/>
      <c r="G1" s="365"/>
      <c r="H1" s="365"/>
      <c r="I1" s="365"/>
      <c r="J1" s="365"/>
      <c r="K1" s="365"/>
      <c r="L1" s="365"/>
      <c r="M1" s="365"/>
      <c r="N1" s="365"/>
      <c r="O1" s="365"/>
      <c r="P1" s="365"/>
      <c r="Q1" s="365"/>
      <c r="R1" s="365"/>
      <c r="S1" s="365"/>
      <c r="T1" s="365"/>
      <c r="U1" s="365"/>
      <c r="V1" s="365"/>
      <c r="W1" s="365"/>
      <c r="X1" s="365"/>
      <c r="Y1" s="365"/>
      <c r="Z1" s="365"/>
    </row>
    <row r="2" spans="1:44" ht="15.6" x14ac:dyDescent="0.3">
      <c r="A2" s="24"/>
      <c r="B2" s="25"/>
      <c r="C2" s="138"/>
      <c r="D2" s="468" t="s">
        <v>9</v>
      </c>
      <c r="E2" s="366"/>
      <c r="F2" s="366"/>
      <c r="G2" s="366"/>
      <c r="H2" s="366"/>
      <c r="I2" s="366"/>
      <c r="J2" s="366"/>
      <c r="K2" s="366"/>
      <c r="L2" s="366"/>
      <c r="M2" s="366"/>
      <c r="N2" s="367"/>
      <c r="O2" s="25"/>
      <c r="P2" s="467" t="s">
        <v>3</v>
      </c>
      <c r="Q2" s="368"/>
      <c r="R2" s="368"/>
      <c r="S2" s="368"/>
      <c r="T2" s="368"/>
      <c r="U2" s="368"/>
      <c r="V2" s="368"/>
      <c r="W2" s="368"/>
      <c r="X2" s="368"/>
      <c r="Y2" s="368"/>
      <c r="Z2" s="369"/>
      <c r="AA2" s="138"/>
      <c r="AB2" s="370" t="s">
        <v>97</v>
      </c>
      <c r="AC2" s="157"/>
      <c r="AD2" s="157"/>
      <c r="AE2" s="157"/>
      <c r="AF2" s="157"/>
      <c r="AG2" s="157"/>
      <c r="AH2" s="157"/>
      <c r="AI2" s="157"/>
      <c r="AJ2" s="157"/>
      <c r="AK2" s="157"/>
      <c r="AL2" s="158"/>
    </row>
    <row r="3" spans="1:44" x14ac:dyDescent="0.25">
      <c r="A3" s="433"/>
      <c r="B3" s="27" t="s">
        <v>34</v>
      </c>
      <c r="C3" s="27"/>
      <c r="D3" s="177" t="s">
        <v>57</v>
      </c>
      <c r="E3" s="172"/>
      <c r="F3" s="172"/>
      <c r="G3" s="172"/>
      <c r="H3" s="173"/>
      <c r="I3" s="466" t="s">
        <v>56</v>
      </c>
      <c r="J3" s="172"/>
      <c r="K3" s="173"/>
      <c r="L3" s="465" t="s">
        <v>113</v>
      </c>
      <c r="M3" s="175"/>
      <c r="N3" s="176"/>
      <c r="O3" s="18"/>
      <c r="P3" s="178" t="s">
        <v>57</v>
      </c>
      <c r="Q3" s="168"/>
      <c r="R3" s="168"/>
      <c r="S3" s="168"/>
      <c r="T3" s="169"/>
      <c r="U3" s="466" t="s">
        <v>56</v>
      </c>
      <c r="V3" s="168"/>
      <c r="W3" s="169"/>
      <c r="X3" s="465" t="s">
        <v>113</v>
      </c>
      <c r="Y3" s="170"/>
      <c r="Z3" s="171"/>
      <c r="AA3" s="27"/>
      <c r="AB3" s="183" t="s">
        <v>57</v>
      </c>
      <c r="AC3" s="179"/>
      <c r="AD3" s="179"/>
      <c r="AE3" s="179"/>
      <c r="AF3" s="180"/>
      <c r="AG3" s="174" t="s">
        <v>56</v>
      </c>
      <c r="AH3" s="179"/>
      <c r="AI3" s="180"/>
      <c r="AJ3" s="174" t="s">
        <v>113</v>
      </c>
      <c r="AK3" s="181"/>
      <c r="AL3" s="182"/>
    </row>
    <row r="4" spans="1:44" ht="39.6" x14ac:dyDescent="0.25">
      <c r="A4" s="434" t="s">
        <v>34</v>
      </c>
      <c r="B4" s="27" t="s">
        <v>44</v>
      </c>
      <c r="C4" s="27" t="s">
        <v>158</v>
      </c>
      <c r="D4" s="435" t="s">
        <v>34</v>
      </c>
      <c r="E4" s="426" t="s">
        <v>213</v>
      </c>
      <c r="F4" s="19" t="s">
        <v>2</v>
      </c>
      <c r="G4" s="427" t="s">
        <v>214</v>
      </c>
      <c r="H4" s="19" t="s">
        <v>41</v>
      </c>
      <c r="I4" s="31" t="s">
        <v>37</v>
      </c>
      <c r="J4" s="19" t="s">
        <v>2</v>
      </c>
      <c r="K4" s="110" t="s">
        <v>46</v>
      </c>
      <c r="L4" s="31" t="s">
        <v>37</v>
      </c>
      <c r="M4" s="23" t="s">
        <v>2</v>
      </c>
      <c r="N4" s="104" t="s">
        <v>46</v>
      </c>
      <c r="O4" s="19"/>
      <c r="P4" s="26" t="s">
        <v>34</v>
      </c>
      <c r="Q4" s="426" t="s">
        <v>213</v>
      </c>
      <c r="R4" s="23" t="s">
        <v>2</v>
      </c>
      <c r="S4" s="427" t="s">
        <v>214</v>
      </c>
      <c r="T4" s="19" t="s">
        <v>41</v>
      </c>
      <c r="U4" s="31" t="s">
        <v>37</v>
      </c>
      <c r="V4" s="23" t="s">
        <v>2</v>
      </c>
      <c r="W4" s="109" t="s">
        <v>46</v>
      </c>
      <c r="X4" s="31" t="s">
        <v>37</v>
      </c>
      <c r="Y4" s="23" t="s">
        <v>2</v>
      </c>
      <c r="Z4" s="104" t="s">
        <v>46</v>
      </c>
      <c r="AA4" s="19"/>
      <c r="AB4" s="26" t="s">
        <v>34</v>
      </c>
      <c r="AC4" s="426" t="s">
        <v>213</v>
      </c>
      <c r="AD4" s="23" t="s">
        <v>2</v>
      </c>
      <c r="AE4" s="427" t="s">
        <v>214</v>
      </c>
      <c r="AF4" s="19" t="s">
        <v>41</v>
      </c>
      <c r="AG4" s="31" t="s">
        <v>37</v>
      </c>
      <c r="AH4" s="23" t="s">
        <v>2</v>
      </c>
      <c r="AI4" s="109" t="s">
        <v>46</v>
      </c>
      <c r="AJ4" s="31" t="s">
        <v>37</v>
      </c>
      <c r="AK4" s="23" t="s">
        <v>2</v>
      </c>
      <c r="AL4" s="104" t="s">
        <v>46</v>
      </c>
    </row>
    <row r="5" spans="1:44" x14ac:dyDescent="0.25">
      <c r="A5" s="21" t="s">
        <v>59</v>
      </c>
      <c r="B5" s="20" t="s">
        <v>43</v>
      </c>
      <c r="C5" s="139" t="s">
        <v>42</v>
      </c>
      <c r="D5" s="435" t="s">
        <v>50</v>
      </c>
      <c r="E5" s="19" t="s">
        <v>209</v>
      </c>
      <c r="F5" s="19" t="s">
        <v>51</v>
      </c>
      <c r="G5" s="19" t="s">
        <v>208</v>
      </c>
      <c r="H5" s="19" t="s">
        <v>208</v>
      </c>
      <c r="I5" s="32" t="s">
        <v>45</v>
      </c>
      <c r="J5" s="19" t="s">
        <v>45</v>
      </c>
      <c r="K5" s="110" t="s">
        <v>47</v>
      </c>
      <c r="L5" s="32" t="s">
        <v>45</v>
      </c>
      <c r="M5" s="19" t="s">
        <v>45</v>
      </c>
      <c r="N5" s="105" t="s">
        <v>47</v>
      </c>
      <c r="O5" s="19" t="s">
        <v>35</v>
      </c>
      <c r="P5" s="435" t="s">
        <v>50</v>
      </c>
      <c r="Q5" s="19" t="s">
        <v>209</v>
      </c>
      <c r="R5" s="19" t="s">
        <v>51</v>
      </c>
      <c r="S5" s="19" t="s">
        <v>208</v>
      </c>
      <c r="T5" s="19" t="s">
        <v>58</v>
      </c>
      <c r="U5" s="32" t="s">
        <v>45</v>
      </c>
      <c r="V5" s="19" t="s">
        <v>45</v>
      </c>
      <c r="W5" s="110" t="s">
        <v>47</v>
      </c>
      <c r="X5" s="32" t="s">
        <v>45</v>
      </c>
      <c r="Y5" s="19" t="s">
        <v>45</v>
      </c>
      <c r="Z5" s="105" t="s">
        <v>47</v>
      </c>
      <c r="AA5" s="19" t="s">
        <v>40</v>
      </c>
      <c r="AB5" s="435" t="s">
        <v>50</v>
      </c>
      <c r="AC5" s="19" t="s">
        <v>209</v>
      </c>
      <c r="AD5" s="19" t="s">
        <v>51</v>
      </c>
      <c r="AE5" s="19" t="s">
        <v>208</v>
      </c>
      <c r="AF5" s="19" t="s">
        <v>58</v>
      </c>
      <c r="AG5" s="32" t="s">
        <v>45</v>
      </c>
      <c r="AH5" s="19" t="s">
        <v>45</v>
      </c>
      <c r="AI5" s="110" t="s">
        <v>47</v>
      </c>
      <c r="AJ5" s="32" t="s">
        <v>45</v>
      </c>
      <c r="AK5" s="19" t="s">
        <v>45</v>
      </c>
      <c r="AL5" s="105" t="s">
        <v>47</v>
      </c>
    </row>
    <row r="6" spans="1:44" x14ac:dyDescent="0.25">
      <c r="A6" s="425">
        <v>2000</v>
      </c>
      <c r="B6" s="130" t="s">
        <v>215</v>
      </c>
      <c r="C6" s="66">
        <v>4.53</v>
      </c>
      <c r="D6" s="188">
        <f t="shared" ref="D6" si="0">C6</f>
        <v>4.53</v>
      </c>
      <c r="E6" s="47">
        <f t="shared" ref="E6" si="1">Q6/O6</f>
        <v>0.57471264367816088</v>
      </c>
      <c r="F6" s="47">
        <f t="shared" ref="F6" si="2">SUM(D6:E6)</f>
        <v>5.1047126436781607</v>
      </c>
      <c r="G6" s="47">
        <f t="shared" ref="G6" si="3">S6/O6</f>
        <v>3.3227586206896551</v>
      </c>
      <c r="H6" s="48">
        <f t="shared" ref="H6" si="4">T6/O6</f>
        <v>0.83379310344827595</v>
      </c>
      <c r="I6" s="49">
        <f t="shared" ref="I6" si="5">U6/O6</f>
        <v>0.57471264367816088</v>
      </c>
      <c r="J6" s="48">
        <f t="shared" ref="J6" si="6">SUM(G6:I6)</f>
        <v>4.7312643678160917</v>
      </c>
      <c r="K6" s="125">
        <f t="shared" ref="K6" si="7">F6-J6</f>
        <v>0.37344827586206897</v>
      </c>
      <c r="L6" s="50">
        <f t="shared" ref="L6" si="8">X6/O6</f>
        <v>2.7586206896551726</v>
      </c>
      <c r="M6" s="48">
        <f t="shared" ref="M6" si="9">G6+H6+L6</f>
        <v>6.9151724137931039</v>
      </c>
      <c r="N6" s="122">
        <f t="shared" ref="N6" si="10">F6-M6</f>
        <v>-1.8104597701149432</v>
      </c>
      <c r="O6" s="151">
        <f>'Input Model'!X$10</f>
        <v>43.5</v>
      </c>
      <c r="P6" s="428">
        <f t="shared" ref="P6" si="11">C6*O6</f>
        <v>197.05500000000001</v>
      </c>
      <c r="Q6" s="51">
        <f>'Input Model'!X$19</f>
        <v>25</v>
      </c>
      <c r="R6" s="51">
        <f t="shared" ref="R6" si="12">SUM(P6:Q6)</f>
        <v>222.05500000000001</v>
      </c>
      <c r="S6" s="51">
        <f>'Input Model'!X$36</f>
        <v>144.54</v>
      </c>
      <c r="T6" s="51">
        <f>'Input Model'!X$44</f>
        <v>36.270000000000003</v>
      </c>
      <c r="U6" s="52">
        <f>'Input Model'!X$56</f>
        <v>25</v>
      </c>
      <c r="V6" s="135">
        <f t="shared" ref="V6" si="13">SUM(S6:U6)</f>
        <v>205.81</v>
      </c>
      <c r="W6" s="111">
        <f t="shared" ref="W6" si="14">R6-V6</f>
        <v>16.245000000000005</v>
      </c>
      <c r="X6" s="52">
        <f>'Input Model'!X$65</f>
        <v>120</v>
      </c>
      <c r="Y6" s="51">
        <f>S6+T6+X6</f>
        <v>300.81</v>
      </c>
      <c r="Z6" s="117">
        <f t="shared" ref="Z6" si="15">R6-Y6</f>
        <v>-78.754999999999995</v>
      </c>
      <c r="AA6" s="147">
        <f>'Input Model'!X$4</f>
        <v>750</v>
      </c>
      <c r="AB6" s="429">
        <f t="shared" ref="AB6" si="16">P6*AA6</f>
        <v>147791.25</v>
      </c>
      <c r="AC6" s="53">
        <f t="shared" ref="AC6" si="17">Q6*AA6</f>
        <v>18750</v>
      </c>
      <c r="AD6" s="53">
        <f t="shared" ref="AD6" si="18">SUM(AB6:AC6)</f>
        <v>166541.25</v>
      </c>
      <c r="AE6" s="53">
        <f t="shared" ref="AE6" si="19">S6*AA6</f>
        <v>108405</v>
      </c>
      <c r="AF6" s="53">
        <f t="shared" ref="AF6" si="20">T6*AA6</f>
        <v>27202.500000000004</v>
      </c>
      <c r="AG6" s="54">
        <f t="shared" ref="AG6" si="21">U6*AA6</f>
        <v>18750</v>
      </c>
      <c r="AH6" s="53">
        <f t="shared" ref="AH6" si="22">SUM(AE6:AG6)</f>
        <v>154357.5</v>
      </c>
      <c r="AI6" s="111">
        <f t="shared" ref="AI6" si="23">AD6-AH6</f>
        <v>12183.75</v>
      </c>
      <c r="AJ6" s="55">
        <f t="shared" ref="AJ6" si="24">X6*AA6</f>
        <v>90000</v>
      </c>
      <c r="AK6" s="97">
        <f>AE6+AF6+AJ6</f>
        <v>225607.5</v>
      </c>
      <c r="AL6" s="106">
        <f t="shared" ref="AL6" si="25">AD6-AK6</f>
        <v>-59066.25</v>
      </c>
    </row>
    <row r="7" spans="1:44" x14ac:dyDescent="0.25">
      <c r="A7" s="461" t="s">
        <v>4</v>
      </c>
      <c r="B7" s="133" t="s">
        <v>17</v>
      </c>
      <c r="C7" s="66">
        <v>4.41</v>
      </c>
      <c r="D7" s="188">
        <f t="shared" ref="D7:D37" si="26">C7</f>
        <v>4.41</v>
      </c>
      <c r="E7" s="47">
        <f t="shared" ref="E7:E70" si="27">Q7/O7</f>
        <v>0.57471264367816088</v>
      </c>
      <c r="F7" s="47">
        <f t="shared" ref="F7:F70" si="28">SUM(D7:E7)</f>
        <v>4.9847126436781615</v>
      </c>
      <c r="G7" s="47">
        <f t="shared" ref="G7:G70" si="29">S7/O7</f>
        <v>3.3227586206896551</v>
      </c>
      <c r="H7" s="48">
        <f t="shared" ref="H7:H70" si="30">T7/O7</f>
        <v>0.83379310344827595</v>
      </c>
      <c r="I7" s="49">
        <f t="shared" ref="I7:I70" si="31">U7/O7</f>
        <v>0.57471264367816088</v>
      </c>
      <c r="J7" s="48">
        <f t="shared" ref="J7:J70" si="32">SUM(G7:I7)</f>
        <v>4.7312643678160917</v>
      </c>
      <c r="K7" s="125">
        <f t="shared" ref="K7:K70" si="33">F7-J7</f>
        <v>0.25344827586206975</v>
      </c>
      <c r="L7" s="50">
        <f t="shared" ref="L7:L70" si="34">X7/O7</f>
        <v>2.7586206896551726</v>
      </c>
      <c r="M7" s="48">
        <f t="shared" ref="M7:M70" si="35">G7+H7+L7</f>
        <v>6.9151724137931039</v>
      </c>
      <c r="N7" s="122">
        <f t="shared" ref="N7:N70" si="36">F7-M7</f>
        <v>-1.9304597701149424</v>
      </c>
      <c r="O7" s="151">
        <f>'Input Model'!X$10</f>
        <v>43.5</v>
      </c>
      <c r="P7" s="428">
        <f t="shared" ref="P7:P70" si="37">C7*O7</f>
        <v>191.83500000000001</v>
      </c>
      <c r="Q7" s="51">
        <f>'Input Model'!X$19</f>
        <v>25</v>
      </c>
      <c r="R7" s="51">
        <f t="shared" ref="R7:R70" si="38">SUM(P7:Q7)</f>
        <v>216.83500000000001</v>
      </c>
      <c r="S7" s="51">
        <f>'Input Model'!X$36</f>
        <v>144.54</v>
      </c>
      <c r="T7" s="51">
        <f>'Input Model'!X$44</f>
        <v>36.270000000000003</v>
      </c>
      <c r="U7" s="52">
        <f>'Input Model'!X$56</f>
        <v>25</v>
      </c>
      <c r="V7" s="135">
        <f t="shared" ref="V7:V70" si="39">SUM(S7:U7)</f>
        <v>205.81</v>
      </c>
      <c r="W7" s="111">
        <f t="shared" ref="W7:W70" si="40">R7-V7</f>
        <v>11.025000000000006</v>
      </c>
      <c r="X7" s="52">
        <f>'Input Model'!X$65</f>
        <v>120</v>
      </c>
      <c r="Y7" s="51">
        <f>S7+T7+X7</f>
        <v>300.81</v>
      </c>
      <c r="Z7" s="117">
        <f t="shared" ref="Z7:Z70" si="41">R7-Y7</f>
        <v>-83.974999999999994</v>
      </c>
      <c r="AA7" s="147">
        <f>'Input Model'!X$4</f>
        <v>750</v>
      </c>
      <c r="AB7" s="429">
        <f t="shared" ref="AB7:AB70" si="42">P7*AA7</f>
        <v>143876.25</v>
      </c>
      <c r="AC7" s="53">
        <f t="shared" ref="AC7:AC70" si="43">Q7*AA7</f>
        <v>18750</v>
      </c>
      <c r="AD7" s="53">
        <f t="shared" ref="AD7:AD70" si="44">SUM(AB7:AC7)</f>
        <v>162626.25</v>
      </c>
      <c r="AE7" s="53">
        <f t="shared" ref="AE7:AE70" si="45">S7*AA7</f>
        <v>108405</v>
      </c>
      <c r="AF7" s="53">
        <f t="shared" ref="AF7:AF70" si="46">T7*AA7</f>
        <v>27202.500000000004</v>
      </c>
      <c r="AG7" s="54">
        <f t="shared" ref="AG7:AG70" si="47">U7*AA7</f>
        <v>18750</v>
      </c>
      <c r="AH7" s="53">
        <f t="shared" ref="AH7:AH70" si="48">SUM(AE7:AG7)</f>
        <v>154357.5</v>
      </c>
      <c r="AI7" s="111">
        <f t="shared" ref="AI7:AI70" si="49">AD7-AH7</f>
        <v>8268.75</v>
      </c>
      <c r="AJ7" s="55">
        <f t="shared" ref="AJ7:AJ70" si="50">X7*AA7</f>
        <v>90000</v>
      </c>
      <c r="AK7" s="97">
        <f>AE7+AF7+AJ7</f>
        <v>225607.5</v>
      </c>
      <c r="AL7" s="106">
        <f t="shared" ref="AL7:AL70" si="51">AD7-AK7</f>
        <v>-62981.25</v>
      </c>
      <c r="AM7" s="36">
        <v>2</v>
      </c>
    </row>
    <row r="8" spans="1:44" x14ac:dyDescent="0.25">
      <c r="A8" s="430" t="s">
        <v>4</v>
      </c>
      <c r="B8" s="33" t="s">
        <v>18</v>
      </c>
      <c r="C8" s="66">
        <v>4.5999999999999996</v>
      </c>
      <c r="D8" s="188">
        <f t="shared" si="26"/>
        <v>4.5999999999999996</v>
      </c>
      <c r="E8" s="47">
        <f t="shared" si="27"/>
        <v>0.57471264367816088</v>
      </c>
      <c r="F8" s="47">
        <f t="shared" si="28"/>
        <v>5.174712643678161</v>
      </c>
      <c r="G8" s="47">
        <f t="shared" si="29"/>
        <v>3.3227586206896551</v>
      </c>
      <c r="H8" s="48">
        <f t="shared" si="30"/>
        <v>0.83379310344827595</v>
      </c>
      <c r="I8" s="49">
        <f t="shared" si="31"/>
        <v>0.57471264367816088</v>
      </c>
      <c r="J8" s="48">
        <f t="shared" si="32"/>
        <v>4.7312643678160917</v>
      </c>
      <c r="K8" s="125">
        <f t="shared" si="33"/>
        <v>0.44344827586206925</v>
      </c>
      <c r="L8" s="50">
        <f t="shared" si="34"/>
        <v>2.7586206896551726</v>
      </c>
      <c r="M8" s="48">
        <f t="shared" si="35"/>
        <v>6.9151724137931039</v>
      </c>
      <c r="N8" s="122">
        <f t="shared" si="36"/>
        <v>-1.7404597701149429</v>
      </c>
      <c r="O8" s="151">
        <f>'Input Model'!X$10</f>
        <v>43.5</v>
      </c>
      <c r="P8" s="428">
        <f t="shared" si="37"/>
        <v>200.1</v>
      </c>
      <c r="Q8" s="51">
        <f>'Input Model'!X$19</f>
        <v>25</v>
      </c>
      <c r="R8" s="51">
        <f t="shared" si="38"/>
        <v>225.1</v>
      </c>
      <c r="S8" s="51">
        <f>'Input Model'!X$36</f>
        <v>144.54</v>
      </c>
      <c r="T8" s="51">
        <f>'Input Model'!X$44</f>
        <v>36.270000000000003</v>
      </c>
      <c r="U8" s="52">
        <f>'Input Model'!X$56</f>
        <v>25</v>
      </c>
      <c r="V8" s="135">
        <f t="shared" si="39"/>
        <v>205.81</v>
      </c>
      <c r="W8" s="111">
        <f t="shared" si="40"/>
        <v>19.289999999999992</v>
      </c>
      <c r="X8" s="52">
        <f>'Input Model'!X$65</f>
        <v>120</v>
      </c>
      <c r="Y8" s="51">
        <f t="shared" ref="Y8:Y71" si="52">S8+T8+X8</f>
        <v>300.81</v>
      </c>
      <c r="Z8" s="117">
        <f t="shared" si="41"/>
        <v>-75.710000000000008</v>
      </c>
      <c r="AA8" s="147">
        <f>'Input Model'!X$4</f>
        <v>750</v>
      </c>
      <c r="AB8" s="429">
        <f t="shared" si="42"/>
        <v>150075</v>
      </c>
      <c r="AC8" s="53">
        <f t="shared" si="43"/>
        <v>18750</v>
      </c>
      <c r="AD8" s="53">
        <f t="shared" si="44"/>
        <v>168825</v>
      </c>
      <c r="AE8" s="53">
        <f t="shared" si="45"/>
        <v>108405</v>
      </c>
      <c r="AF8" s="53">
        <f t="shared" si="46"/>
        <v>27202.500000000004</v>
      </c>
      <c r="AG8" s="54">
        <f t="shared" si="47"/>
        <v>18750</v>
      </c>
      <c r="AH8" s="53">
        <f t="shared" si="48"/>
        <v>154357.5</v>
      </c>
      <c r="AI8" s="111">
        <f t="shared" si="49"/>
        <v>14467.5</v>
      </c>
      <c r="AJ8" s="55">
        <f t="shared" si="50"/>
        <v>90000</v>
      </c>
      <c r="AK8" s="97">
        <f t="shared" ref="AK8:AK71" si="53">AE8+AF8+AJ8</f>
        <v>225607.5</v>
      </c>
      <c r="AL8" s="106">
        <f t="shared" si="51"/>
        <v>-56782.5</v>
      </c>
      <c r="AM8" s="36">
        <v>3</v>
      </c>
    </row>
    <row r="9" spans="1:44" x14ac:dyDescent="0.25">
      <c r="A9" s="430" t="s">
        <v>4</v>
      </c>
      <c r="B9" s="33" t="s">
        <v>19</v>
      </c>
      <c r="C9" s="66">
        <v>4.75</v>
      </c>
      <c r="D9" s="188">
        <f t="shared" si="26"/>
        <v>4.75</v>
      </c>
      <c r="E9" s="47">
        <f t="shared" si="27"/>
        <v>0.57471264367816088</v>
      </c>
      <c r="F9" s="47">
        <f t="shared" si="28"/>
        <v>5.3247126436781613</v>
      </c>
      <c r="G9" s="47">
        <f t="shared" si="29"/>
        <v>3.3227586206896551</v>
      </c>
      <c r="H9" s="48">
        <f t="shared" si="30"/>
        <v>0.83379310344827595</v>
      </c>
      <c r="I9" s="49">
        <f t="shared" si="31"/>
        <v>0.57471264367816088</v>
      </c>
      <c r="J9" s="48">
        <f t="shared" si="32"/>
        <v>4.7312643678160917</v>
      </c>
      <c r="K9" s="125">
        <f t="shared" si="33"/>
        <v>0.59344827586206961</v>
      </c>
      <c r="L9" s="50">
        <f t="shared" si="34"/>
        <v>2.7586206896551726</v>
      </c>
      <c r="M9" s="48">
        <f t="shared" si="35"/>
        <v>6.9151724137931039</v>
      </c>
      <c r="N9" s="122">
        <f t="shared" si="36"/>
        <v>-1.5904597701149426</v>
      </c>
      <c r="O9" s="151">
        <f>'Input Model'!X$10</f>
        <v>43.5</v>
      </c>
      <c r="P9" s="428">
        <f t="shared" si="37"/>
        <v>206.625</v>
      </c>
      <c r="Q9" s="51">
        <f>'Input Model'!X$19</f>
        <v>25</v>
      </c>
      <c r="R9" s="51">
        <f t="shared" si="38"/>
        <v>231.625</v>
      </c>
      <c r="S9" s="51">
        <f>'Input Model'!X$36</f>
        <v>144.54</v>
      </c>
      <c r="T9" s="51">
        <f>'Input Model'!X$44</f>
        <v>36.270000000000003</v>
      </c>
      <c r="U9" s="52">
        <f>'Input Model'!X$56</f>
        <v>25</v>
      </c>
      <c r="V9" s="135">
        <f t="shared" si="39"/>
        <v>205.81</v>
      </c>
      <c r="W9" s="111">
        <f t="shared" si="40"/>
        <v>25.814999999999998</v>
      </c>
      <c r="X9" s="52">
        <f>'Input Model'!X$65</f>
        <v>120</v>
      </c>
      <c r="Y9" s="51">
        <f t="shared" si="52"/>
        <v>300.81</v>
      </c>
      <c r="Z9" s="117">
        <f t="shared" si="41"/>
        <v>-69.185000000000002</v>
      </c>
      <c r="AA9" s="147">
        <f>'Input Model'!X$4</f>
        <v>750</v>
      </c>
      <c r="AB9" s="429">
        <f t="shared" si="42"/>
        <v>154968.75</v>
      </c>
      <c r="AC9" s="53">
        <f t="shared" si="43"/>
        <v>18750</v>
      </c>
      <c r="AD9" s="53">
        <f t="shared" si="44"/>
        <v>173718.75</v>
      </c>
      <c r="AE9" s="53">
        <f t="shared" si="45"/>
        <v>108405</v>
      </c>
      <c r="AF9" s="53">
        <f t="shared" si="46"/>
        <v>27202.500000000004</v>
      </c>
      <c r="AG9" s="54">
        <f t="shared" si="47"/>
        <v>18750</v>
      </c>
      <c r="AH9" s="53">
        <f t="shared" si="48"/>
        <v>154357.5</v>
      </c>
      <c r="AI9" s="111">
        <f t="shared" si="49"/>
        <v>19361.25</v>
      </c>
      <c r="AJ9" s="55">
        <f t="shared" si="50"/>
        <v>90000</v>
      </c>
      <c r="AK9" s="97">
        <f t="shared" si="53"/>
        <v>225607.5</v>
      </c>
      <c r="AL9" s="106">
        <f t="shared" si="51"/>
        <v>-51888.75</v>
      </c>
      <c r="AM9" s="36">
        <v>4</v>
      </c>
    </row>
    <row r="10" spans="1:44" x14ac:dyDescent="0.25">
      <c r="A10" s="430" t="s">
        <v>4</v>
      </c>
      <c r="B10" s="33" t="s">
        <v>20</v>
      </c>
      <c r="C10" s="66">
        <v>4.53</v>
      </c>
      <c r="D10" s="188">
        <f t="shared" si="26"/>
        <v>4.53</v>
      </c>
      <c r="E10" s="47">
        <f t="shared" si="27"/>
        <v>0.57471264367816088</v>
      </c>
      <c r="F10" s="47">
        <f t="shared" si="28"/>
        <v>5.1047126436781607</v>
      </c>
      <c r="G10" s="47">
        <f t="shared" si="29"/>
        <v>3.3227586206896551</v>
      </c>
      <c r="H10" s="48">
        <f t="shared" si="30"/>
        <v>0.83379310344827595</v>
      </c>
      <c r="I10" s="49">
        <f t="shared" si="31"/>
        <v>0.57471264367816088</v>
      </c>
      <c r="J10" s="48">
        <f t="shared" si="32"/>
        <v>4.7312643678160917</v>
      </c>
      <c r="K10" s="125">
        <f t="shared" si="33"/>
        <v>0.37344827586206897</v>
      </c>
      <c r="L10" s="50">
        <f t="shared" si="34"/>
        <v>2.7586206896551726</v>
      </c>
      <c r="M10" s="48">
        <f t="shared" si="35"/>
        <v>6.9151724137931039</v>
      </c>
      <c r="N10" s="122">
        <f t="shared" si="36"/>
        <v>-1.8104597701149432</v>
      </c>
      <c r="O10" s="151">
        <f>'Input Model'!X$10</f>
        <v>43.5</v>
      </c>
      <c r="P10" s="428">
        <f t="shared" si="37"/>
        <v>197.05500000000001</v>
      </c>
      <c r="Q10" s="51">
        <f>'Input Model'!X$19</f>
        <v>25</v>
      </c>
      <c r="R10" s="51">
        <f t="shared" si="38"/>
        <v>222.05500000000001</v>
      </c>
      <c r="S10" s="51">
        <f>'Input Model'!X$36</f>
        <v>144.54</v>
      </c>
      <c r="T10" s="51">
        <f>'Input Model'!X$44</f>
        <v>36.270000000000003</v>
      </c>
      <c r="U10" s="52">
        <f>'Input Model'!X$56</f>
        <v>25</v>
      </c>
      <c r="V10" s="135">
        <f t="shared" si="39"/>
        <v>205.81</v>
      </c>
      <c r="W10" s="111">
        <f t="shared" si="40"/>
        <v>16.245000000000005</v>
      </c>
      <c r="X10" s="52">
        <f>'Input Model'!X$65</f>
        <v>120</v>
      </c>
      <c r="Y10" s="51">
        <f t="shared" si="52"/>
        <v>300.81</v>
      </c>
      <c r="Z10" s="117">
        <f t="shared" si="41"/>
        <v>-78.754999999999995</v>
      </c>
      <c r="AA10" s="147">
        <f>'Input Model'!X$4</f>
        <v>750</v>
      </c>
      <c r="AB10" s="429">
        <f t="shared" si="42"/>
        <v>147791.25</v>
      </c>
      <c r="AC10" s="53">
        <f t="shared" si="43"/>
        <v>18750</v>
      </c>
      <c r="AD10" s="53">
        <f t="shared" si="44"/>
        <v>166541.25</v>
      </c>
      <c r="AE10" s="53">
        <f t="shared" si="45"/>
        <v>108405</v>
      </c>
      <c r="AF10" s="53">
        <f t="shared" si="46"/>
        <v>27202.500000000004</v>
      </c>
      <c r="AG10" s="54">
        <f t="shared" si="47"/>
        <v>18750</v>
      </c>
      <c r="AH10" s="53">
        <f t="shared" si="48"/>
        <v>154357.5</v>
      </c>
      <c r="AI10" s="111">
        <f t="shared" si="49"/>
        <v>12183.75</v>
      </c>
      <c r="AJ10" s="55">
        <f t="shared" si="50"/>
        <v>90000</v>
      </c>
      <c r="AK10" s="97">
        <f t="shared" si="53"/>
        <v>225607.5</v>
      </c>
      <c r="AL10" s="106">
        <f t="shared" si="51"/>
        <v>-59066.25</v>
      </c>
      <c r="AM10" s="36">
        <v>5</v>
      </c>
    </row>
    <row r="11" spans="1:44" x14ac:dyDescent="0.25">
      <c r="A11" s="430" t="s">
        <v>4</v>
      </c>
      <c r="B11" s="33" t="s">
        <v>21</v>
      </c>
      <c r="C11" s="66">
        <v>4.4000000000000004</v>
      </c>
      <c r="D11" s="188">
        <f t="shared" si="26"/>
        <v>4.4000000000000004</v>
      </c>
      <c r="E11" s="47">
        <f t="shared" si="27"/>
        <v>0.57471264367816088</v>
      </c>
      <c r="F11" s="47">
        <f t="shared" si="28"/>
        <v>4.9747126436781617</v>
      </c>
      <c r="G11" s="47">
        <f t="shared" si="29"/>
        <v>3.3227586206896551</v>
      </c>
      <c r="H11" s="48">
        <f t="shared" si="30"/>
        <v>0.83379310344827595</v>
      </c>
      <c r="I11" s="49">
        <f t="shared" si="31"/>
        <v>0.57471264367816088</v>
      </c>
      <c r="J11" s="48">
        <f t="shared" si="32"/>
        <v>4.7312643678160917</v>
      </c>
      <c r="K11" s="125">
        <f t="shared" si="33"/>
        <v>0.24344827586206996</v>
      </c>
      <c r="L11" s="50">
        <f t="shared" si="34"/>
        <v>2.7586206896551726</v>
      </c>
      <c r="M11" s="48">
        <f t="shared" si="35"/>
        <v>6.9151724137931039</v>
      </c>
      <c r="N11" s="122">
        <f t="shared" si="36"/>
        <v>-1.9404597701149422</v>
      </c>
      <c r="O11" s="151">
        <f>'Input Model'!X$10</f>
        <v>43.5</v>
      </c>
      <c r="P11" s="428">
        <f t="shared" si="37"/>
        <v>191.4</v>
      </c>
      <c r="Q11" s="51">
        <f>'Input Model'!X$19</f>
        <v>25</v>
      </c>
      <c r="R11" s="51">
        <f t="shared" si="38"/>
        <v>216.4</v>
      </c>
      <c r="S11" s="51">
        <f>'Input Model'!X$36</f>
        <v>144.54</v>
      </c>
      <c r="T11" s="51">
        <f>'Input Model'!X$44</f>
        <v>36.270000000000003</v>
      </c>
      <c r="U11" s="52">
        <f>'Input Model'!X$56</f>
        <v>25</v>
      </c>
      <c r="V11" s="135">
        <f t="shared" si="39"/>
        <v>205.81</v>
      </c>
      <c r="W11" s="111">
        <f t="shared" si="40"/>
        <v>10.590000000000003</v>
      </c>
      <c r="X11" s="52">
        <f>'Input Model'!X$65</f>
        <v>120</v>
      </c>
      <c r="Y11" s="51">
        <f t="shared" si="52"/>
        <v>300.81</v>
      </c>
      <c r="Z11" s="117">
        <f t="shared" si="41"/>
        <v>-84.41</v>
      </c>
      <c r="AA11" s="147">
        <f>'Input Model'!X$4</f>
        <v>750</v>
      </c>
      <c r="AB11" s="429">
        <f t="shared" si="42"/>
        <v>143550</v>
      </c>
      <c r="AC11" s="53">
        <f t="shared" si="43"/>
        <v>18750</v>
      </c>
      <c r="AD11" s="53">
        <f t="shared" si="44"/>
        <v>162300</v>
      </c>
      <c r="AE11" s="53">
        <f t="shared" si="45"/>
        <v>108405</v>
      </c>
      <c r="AF11" s="53">
        <f t="shared" si="46"/>
        <v>27202.500000000004</v>
      </c>
      <c r="AG11" s="54">
        <f t="shared" si="47"/>
        <v>18750</v>
      </c>
      <c r="AH11" s="53">
        <f t="shared" si="48"/>
        <v>154357.5</v>
      </c>
      <c r="AI11" s="111">
        <f t="shared" si="49"/>
        <v>7942.5</v>
      </c>
      <c r="AJ11" s="55">
        <f t="shared" si="50"/>
        <v>90000</v>
      </c>
      <c r="AK11" s="97">
        <f t="shared" si="53"/>
        <v>225607.5</v>
      </c>
      <c r="AL11" s="106">
        <f t="shared" si="51"/>
        <v>-63307.5</v>
      </c>
      <c r="AM11" s="36">
        <v>6</v>
      </c>
    </row>
    <row r="12" spans="1:44" x14ac:dyDescent="0.25">
      <c r="A12" s="430" t="s">
        <v>4</v>
      </c>
      <c r="B12" s="33" t="s">
        <v>11</v>
      </c>
      <c r="C12" s="66">
        <v>4.29</v>
      </c>
      <c r="D12" s="188">
        <f t="shared" si="26"/>
        <v>4.29</v>
      </c>
      <c r="E12" s="47">
        <f t="shared" si="27"/>
        <v>0.57471264367816088</v>
      </c>
      <c r="F12" s="47">
        <f t="shared" si="28"/>
        <v>4.8647126436781605</v>
      </c>
      <c r="G12" s="47">
        <f t="shared" si="29"/>
        <v>3.3227586206896551</v>
      </c>
      <c r="H12" s="48">
        <f t="shared" si="30"/>
        <v>0.83379310344827595</v>
      </c>
      <c r="I12" s="49">
        <f t="shared" si="31"/>
        <v>0.57471264367816088</v>
      </c>
      <c r="J12" s="48">
        <f t="shared" si="32"/>
        <v>4.7312643678160917</v>
      </c>
      <c r="K12" s="125">
        <f t="shared" si="33"/>
        <v>0.13344827586206875</v>
      </c>
      <c r="L12" s="50">
        <f t="shared" si="34"/>
        <v>2.7586206896551726</v>
      </c>
      <c r="M12" s="48">
        <f t="shared" si="35"/>
        <v>6.9151724137931039</v>
      </c>
      <c r="N12" s="122">
        <f t="shared" si="36"/>
        <v>-2.0504597701149434</v>
      </c>
      <c r="O12" s="151">
        <f>'Input Model'!X$10</f>
        <v>43.5</v>
      </c>
      <c r="P12" s="428">
        <f t="shared" si="37"/>
        <v>186.61500000000001</v>
      </c>
      <c r="Q12" s="51">
        <f>'Input Model'!X$19</f>
        <v>25</v>
      </c>
      <c r="R12" s="51">
        <f t="shared" si="38"/>
        <v>211.61500000000001</v>
      </c>
      <c r="S12" s="51">
        <f>'Input Model'!X$36</f>
        <v>144.54</v>
      </c>
      <c r="T12" s="51">
        <f>'Input Model'!X$44</f>
        <v>36.270000000000003</v>
      </c>
      <c r="U12" s="52">
        <f>'Input Model'!X$56</f>
        <v>25</v>
      </c>
      <c r="V12" s="135">
        <f t="shared" si="39"/>
        <v>205.81</v>
      </c>
      <c r="W12" s="111">
        <f t="shared" si="40"/>
        <v>5.8050000000000068</v>
      </c>
      <c r="X12" s="52">
        <f>'Input Model'!X$65</f>
        <v>120</v>
      </c>
      <c r="Y12" s="51">
        <f t="shared" si="52"/>
        <v>300.81</v>
      </c>
      <c r="Z12" s="117">
        <f t="shared" si="41"/>
        <v>-89.194999999999993</v>
      </c>
      <c r="AA12" s="147">
        <f>'Input Model'!X$4</f>
        <v>750</v>
      </c>
      <c r="AB12" s="429">
        <f t="shared" si="42"/>
        <v>139961.25</v>
      </c>
      <c r="AC12" s="53">
        <f t="shared" si="43"/>
        <v>18750</v>
      </c>
      <c r="AD12" s="53">
        <f t="shared" si="44"/>
        <v>158711.25</v>
      </c>
      <c r="AE12" s="53">
        <f t="shared" si="45"/>
        <v>108405</v>
      </c>
      <c r="AF12" s="53">
        <f t="shared" si="46"/>
        <v>27202.500000000004</v>
      </c>
      <c r="AG12" s="54">
        <f t="shared" si="47"/>
        <v>18750</v>
      </c>
      <c r="AH12" s="53">
        <f t="shared" si="48"/>
        <v>154357.5</v>
      </c>
      <c r="AI12" s="111">
        <f t="shared" si="49"/>
        <v>4353.75</v>
      </c>
      <c r="AJ12" s="55">
        <f t="shared" si="50"/>
        <v>90000</v>
      </c>
      <c r="AK12" s="97">
        <f t="shared" si="53"/>
        <v>225607.5</v>
      </c>
      <c r="AL12" s="106">
        <f t="shared" si="51"/>
        <v>-66896.25</v>
      </c>
      <c r="AM12" s="36">
        <v>7</v>
      </c>
    </row>
    <row r="13" spans="1:44" x14ac:dyDescent="0.25">
      <c r="A13" s="430" t="s">
        <v>4</v>
      </c>
      <c r="B13" s="33" t="s">
        <v>12</v>
      </c>
      <c r="C13" s="66">
        <v>4.1900000000000004</v>
      </c>
      <c r="D13" s="188">
        <f t="shared" si="26"/>
        <v>4.1900000000000004</v>
      </c>
      <c r="E13" s="47">
        <f t="shared" si="27"/>
        <v>0.57471264367816088</v>
      </c>
      <c r="F13" s="47">
        <f t="shared" si="28"/>
        <v>4.7647126436781608</v>
      </c>
      <c r="G13" s="47">
        <f t="shared" si="29"/>
        <v>3.3227586206896551</v>
      </c>
      <c r="H13" s="48">
        <f t="shared" si="30"/>
        <v>0.83379310344827595</v>
      </c>
      <c r="I13" s="49">
        <f t="shared" si="31"/>
        <v>0.57471264367816088</v>
      </c>
      <c r="J13" s="48">
        <f t="shared" si="32"/>
        <v>4.7312643678160917</v>
      </c>
      <c r="K13" s="125">
        <f t="shared" si="33"/>
        <v>3.344827586206911E-2</v>
      </c>
      <c r="L13" s="50">
        <f t="shared" si="34"/>
        <v>2.7586206896551726</v>
      </c>
      <c r="M13" s="48">
        <f t="shared" si="35"/>
        <v>6.9151724137931039</v>
      </c>
      <c r="N13" s="122">
        <f t="shared" si="36"/>
        <v>-2.150459770114943</v>
      </c>
      <c r="O13" s="151">
        <f>'Input Model'!X$10</f>
        <v>43.5</v>
      </c>
      <c r="P13" s="428">
        <f t="shared" si="37"/>
        <v>182.26500000000001</v>
      </c>
      <c r="Q13" s="51">
        <f>'Input Model'!X$19</f>
        <v>25</v>
      </c>
      <c r="R13" s="51">
        <f t="shared" si="38"/>
        <v>207.26500000000001</v>
      </c>
      <c r="S13" s="51">
        <f>'Input Model'!X$36</f>
        <v>144.54</v>
      </c>
      <c r="T13" s="51">
        <f>'Input Model'!X$44</f>
        <v>36.270000000000003</v>
      </c>
      <c r="U13" s="52">
        <f>'Input Model'!X$56</f>
        <v>25</v>
      </c>
      <c r="V13" s="135">
        <f t="shared" si="39"/>
        <v>205.81</v>
      </c>
      <c r="W13" s="111">
        <f t="shared" si="40"/>
        <v>1.4550000000000125</v>
      </c>
      <c r="X13" s="52">
        <f>'Input Model'!X$65</f>
        <v>120</v>
      </c>
      <c r="Y13" s="51">
        <f t="shared" si="52"/>
        <v>300.81</v>
      </c>
      <c r="Z13" s="117">
        <f t="shared" si="41"/>
        <v>-93.544999999999987</v>
      </c>
      <c r="AA13" s="147">
        <f>'Input Model'!X$4</f>
        <v>750</v>
      </c>
      <c r="AB13" s="429">
        <f t="shared" si="42"/>
        <v>136698.75</v>
      </c>
      <c r="AC13" s="53">
        <f t="shared" si="43"/>
        <v>18750</v>
      </c>
      <c r="AD13" s="53">
        <f t="shared" si="44"/>
        <v>155448.75</v>
      </c>
      <c r="AE13" s="53">
        <f t="shared" si="45"/>
        <v>108405</v>
      </c>
      <c r="AF13" s="53">
        <f t="shared" si="46"/>
        <v>27202.500000000004</v>
      </c>
      <c r="AG13" s="54">
        <f t="shared" si="47"/>
        <v>18750</v>
      </c>
      <c r="AH13" s="53">
        <f t="shared" si="48"/>
        <v>154357.5</v>
      </c>
      <c r="AI13" s="111">
        <f t="shared" si="49"/>
        <v>1091.25</v>
      </c>
      <c r="AJ13" s="55">
        <f t="shared" si="50"/>
        <v>90000</v>
      </c>
      <c r="AK13" s="97">
        <f t="shared" si="53"/>
        <v>225607.5</v>
      </c>
      <c r="AL13" s="106">
        <f t="shared" si="51"/>
        <v>-70158.75</v>
      </c>
      <c r="AM13" s="36">
        <v>8</v>
      </c>
    </row>
    <row r="14" spans="1:44" x14ac:dyDescent="0.25">
      <c r="A14" s="430" t="s">
        <v>4</v>
      </c>
      <c r="B14" s="33" t="s">
        <v>13</v>
      </c>
      <c r="C14" s="66">
        <v>4.26</v>
      </c>
      <c r="D14" s="188">
        <f t="shared" si="26"/>
        <v>4.26</v>
      </c>
      <c r="E14" s="47">
        <f t="shared" si="27"/>
        <v>0.57471264367816088</v>
      </c>
      <c r="F14" s="47">
        <f t="shared" si="28"/>
        <v>4.8347126436781611</v>
      </c>
      <c r="G14" s="47">
        <f t="shared" si="29"/>
        <v>3.3227586206896551</v>
      </c>
      <c r="H14" s="48">
        <f t="shared" si="30"/>
        <v>0.83379310344827595</v>
      </c>
      <c r="I14" s="49">
        <f t="shared" si="31"/>
        <v>0.57471264367816088</v>
      </c>
      <c r="J14" s="48">
        <f t="shared" si="32"/>
        <v>4.7312643678160917</v>
      </c>
      <c r="K14" s="125">
        <f t="shared" si="33"/>
        <v>0.10344827586206939</v>
      </c>
      <c r="L14" s="50">
        <f t="shared" si="34"/>
        <v>2.7586206896551726</v>
      </c>
      <c r="M14" s="48">
        <f t="shared" si="35"/>
        <v>6.9151724137931039</v>
      </c>
      <c r="N14" s="122">
        <f t="shared" si="36"/>
        <v>-2.0804597701149428</v>
      </c>
      <c r="O14" s="151">
        <f>'Input Model'!X$10</f>
        <v>43.5</v>
      </c>
      <c r="P14" s="428">
        <f t="shared" si="37"/>
        <v>185.31</v>
      </c>
      <c r="Q14" s="51">
        <f>'Input Model'!X$19</f>
        <v>25</v>
      </c>
      <c r="R14" s="51">
        <f t="shared" si="38"/>
        <v>210.31</v>
      </c>
      <c r="S14" s="51">
        <f>'Input Model'!X$36</f>
        <v>144.54</v>
      </c>
      <c r="T14" s="51">
        <f>'Input Model'!X$44</f>
        <v>36.270000000000003</v>
      </c>
      <c r="U14" s="52">
        <f>'Input Model'!X$56</f>
        <v>25</v>
      </c>
      <c r="V14" s="135">
        <f t="shared" si="39"/>
        <v>205.81</v>
      </c>
      <c r="W14" s="111">
        <f t="shared" si="40"/>
        <v>4.5</v>
      </c>
      <c r="X14" s="52">
        <f>'Input Model'!X$65</f>
        <v>120</v>
      </c>
      <c r="Y14" s="51">
        <f t="shared" si="52"/>
        <v>300.81</v>
      </c>
      <c r="Z14" s="117">
        <f t="shared" si="41"/>
        <v>-90.5</v>
      </c>
      <c r="AA14" s="147">
        <f>'Input Model'!X$4</f>
        <v>750</v>
      </c>
      <c r="AB14" s="429">
        <f t="shared" si="42"/>
        <v>138982.5</v>
      </c>
      <c r="AC14" s="53">
        <f t="shared" si="43"/>
        <v>18750</v>
      </c>
      <c r="AD14" s="53">
        <f t="shared" si="44"/>
        <v>157732.5</v>
      </c>
      <c r="AE14" s="53">
        <f t="shared" si="45"/>
        <v>108405</v>
      </c>
      <c r="AF14" s="53">
        <f t="shared" si="46"/>
        <v>27202.500000000004</v>
      </c>
      <c r="AG14" s="54">
        <f t="shared" si="47"/>
        <v>18750</v>
      </c>
      <c r="AH14" s="53">
        <f t="shared" si="48"/>
        <v>154357.5</v>
      </c>
      <c r="AI14" s="111">
        <f t="shared" si="49"/>
        <v>3375</v>
      </c>
      <c r="AJ14" s="55">
        <f t="shared" si="50"/>
        <v>90000</v>
      </c>
      <c r="AK14" s="97">
        <f t="shared" si="53"/>
        <v>225607.5</v>
      </c>
      <c r="AL14" s="106">
        <f t="shared" si="51"/>
        <v>-67875</v>
      </c>
      <c r="AM14" s="36">
        <v>9</v>
      </c>
      <c r="AO14" s="187" t="s">
        <v>4</v>
      </c>
      <c r="AP14" s="187"/>
      <c r="AQ14" s="187"/>
      <c r="AR14" s="187"/>
    </row>
    <row r="15" spans="1:44" x14ac:dyDescent="0.25">
      <c r="A15" s="430" t="s">
        <v>4</v>
      </c>
      <c r="B15" s="33" t="s">
        <v>14</v>
      </c>
      <c r="C15" s="66">
        <v>4.42</v>
      </c>
      <c r="D15" s="188">
        <f t="shared" si="26"/>
        <v>4.42</v>
      </c>
      <c r="E15" s="47">
        <f t="shared" si="27"/>
        <v>0.57471264367816088</v>
      </c>
      <c r="F15" s="47">
        <f t="shared" si="28"/>
        <v>4.9947126436781613</v>
      </c>
      <c r="G15" s="47">
        <f t="shared" si="29"/>
        <v>3.3227586206896551</v>
      </c>
      <c r="H15" s="48">
        <f t="shared" si="30"/>
        <v>0.83379310344827595</v>
      </c>
      <c r="I15" s="49">
        <f t="shared" si="31"/>
        <v>0.57471264367816088</v>
      </c>
      <c r="J15" s="48">
        <f t="shared" si="32"/>
        <v>4.7312643678160917</v>
      </c>
      <c r="K15" s="125">
        <f t="shared" si="33"/>
        <v>0.26344827586206954</v>
      </c>
      <c r="L15" s="50">
        <f t="shared" si="34"/>
        <v>2.7586206896551726</v>
      </c>
      <c r="M15" s="48">
        <f t="shared" si="35"/>
        <v>6.9151724137931039</v>
      </c>
      <c r="N15" s="122">
        <f t="shared" si="36"/>
        <v>-1.9204597701149426</v>
      </c>
      <c r="O15" s="151">
        <f>'Input Model'!X$10</f>
        <v>43.5</v>
      </c>
      <c r="P15" s="428">
        <f t="shared" si="37"/>
        <v>192.27</v>
      </c>
      <c r="Q15" s="51">
        <f>'Input Model'!X$19</f>
        <v>25</v>
      </c>
      <c r="R15" s="51">
        <f t="shared" si="38"/>
        <v>217.27</v>
      </c>
      <c r="S15" s="51">
        <f>'Input Model'!X$36</f>
        <v>144.54</v>
      </c>
      <c r="T15" s="51">
        <f>'Input Model'!X$44</f>
        <v>36.270000000000003</v>
      </c>
      <c r="U15" s="52">
        <f>'Input Model'!X$56</f>
        <v>25</v>
      </c>
      <c r="V15" s="135">
        <f t="shared" si="39"/>
        <v>205.81</v>
      </c>
      <c r="W15" s="111">
        <f t="shared" si="40"/>
        <v>11.460000000000008</v>
      </c>
      <c r="X15" s="52">
        <f>'Input Model'!X$65</f>
        <v>120</v>
      </c>
      <c r="Y15" s="51">
        <f t="shared" si="52"/>
        <v>300.81</v>
      </c>
      <c r="Z15" s="117">
        <f t="shared" si="41"/>
        <v>-83.539999999999992</v>
      </c>
      <c r="AA15" s="147">
        <f>'Input Model'!X$4</f>
        <v>750</v>
      </c>
      <c r="AB15" s="429">
        <f t="shared" si="42"/>
        <v>144202.5</v>
      </c>
      <c r="AC15" s="53">
        <f t="shared" si="43"/>
        <v>18750</v>
      </c>
      <c r="AD15" s="53">
        <f t="shared" si="44"/>
        <v>162952.5</v>
      </c>
      <c r="AE15" s="53">
        <f t="shared" si="45"/>
        <v>108405</v>
      </c>
      <c r="AF15" s="53">
        <f t="shared" si="46"/>
        <v>27202.500000000004</v>
      </c>
      <c r="AG15" s="54">
        <f t="shared" si="47"/>
        <v>18750</v>
      </c>
      <c r="AH15" s="53">
        <f t="shared" si="48"/>
        <v>154357.5</v>
      </c>
      <c r="AI15" s="111">
        <f t="shared" si="49"/>
        <v>8595</v>
      </c>
      <c r="AJ15" s="55">
        <f t="shared" si="50"/>
        <v>90000</v>
      </c>
      <c r="AK15" s="97">
        <f t="shared" si="53"/>
        <v>225607.5</v>
      </c>
      <c r="AL15" s="106">
        <f t="shared" si="51"/>
        <v>-62655</v>
      </c>
      <c r="AM15" s="36">
        <v>10</v>
      </c>
    </row>
    <row r="16" spans="1:44" x14ac:dyDescent="0.25">
      <c r="A16" s="430" t="s">
        <v>4</v>
      </c>
      <c r="B16" s="33" t="s">
        <v>15</v>
      </c>
      <c r="C16" s="66">
        <v>4.7699999999999996</v>
      </c>
      <c r="D16" s="188">
        <f t="shared" si="26"/>
        <v>4.7699999999999996</v>
      </c>
      <c r="E16" s="47">
        <f t="shared" si="27"/>
        <v>0.57471264367816088</v>
      </c>
      <c r="F16" s="47">
        <f t="shared" si="28"/>
        <v>5.3447126436781609</v>
      </c>
      <c r="G16" s="47">
        <f t="shared" si="29"/>
        <v>3.3227586206896551</v>
      </c>
      <c r="H16" s="48">
        <f t="shared" si="30"/>
        <v>0.83379310344827595</v>
      </c>
      <c r="I16" s="49">
        <f t="shared" si="31"/>
        <v>0.57471264367816088</v>
      </c>
      <c r="J16" s="48">
        <f t="shared" si="32"/>
        <v>4.7312643678160917</v>
      </c>
      <c r="K16" s="125">
        <f t="shared" si="33"/>
        <v>0.61344827586206918</v>
      </c>
      <c r="L16" s="50">
        <f t="shared" si="34"/>
        <v>2.7586206896551726</v>
      </c>
      <c r="M16" s="48">
        <f t="shared" si="35"/>
        <v>6.9151724137931039</v>
      </c>
      <c r="N16" s="122">
        <f t="shared" si="36"/>
        <v>-1.570459770114943</v>
      </c>
      <c r="O16" s="151">
        <f>'Input Model'!X$10</f>
        <v>43.5</v>
      </c>
      <c r="P16" s="428">
        <f t="shared" si="37"/>
        <v>207.49499999999998</v>
      </c>
      <c r="Q16" s="51">
        <f>'Input Model'!X$19</f>
        <v>25</v>
      </c>
      <c r="R16" s="51">
        <f t="shared" si="38"/>
        <v>232.49499999999998</v>
      </c>
      <c r="S16" s="51">
        <f>'Input Model'!X$36</f>
        <v>144.54</v>
      </c>
      <c r="T16" s="51">
        <f>'Input Model'!X$44</f>
        <v>36.270000000000003</v>
      </c>
      <c r="U16" s="52">
        <f>'Input Model'!X$56</f>
        <v>25</v>
      </c>
      <c r="V16" s="135">
        <f t="shared" si="39"/>
        <v>205.81</v>
      </c>
      <c r="W16" s="111">
        <f t="shared" si="40"/>
        <v>26.684999999999974</v>
      </c>
      <c r="X16" s="52">
        <f>'Input Model'!X$65</f>
        <v>120</v>
      </c>
      <c r="Y16" s="51">
        <f t="shared" si="52"/>
        <v>300.81</v>
      </c>
      <c r="Z16" s="117">
        <f t="shared" si="41"/>
        <v>-68.315000000000026</v>
      </c>
      <c r="AA16" s="147">
        <f>'Input Model'!X$4</f>
        <v>750</v>
      </c>
      <c r="AB16" s="429">
        <f t="shared" si="42"/>
        <v>155621.24999999997</v>
      </c>
      <c r="AC16" s="53">
        <f t="shared" si="43"/>
        <v>18750</v>
      </c>
      <c r="AD16" s="53">
        <f t="shared" si="44"/>
        <v>174371.24999999997</v>
      </c>
      <c r="AE16" s="53">
        <f t="shared" si="45"/>
        <v>108405</v>
      </c>
      <c r="AF16" s="53">
        <f t="shared" si="46"/>
        <v>27202.500000000004</v>
      </c>
      <c r="AG16" s="54">
        <f t="shared" si="47"/>
        <v>18750</v>
      </c>
      <c r="AH16" s="53">
        <f t="shared" si="48"/>
        <v>154357.5</v>
      </c>
      <c r="AI16" s="111">
        <f t="shared" si="49"/>
        <v>20013.749999999971</v>
      </c>
      <c r="AJ16" s="55">
        <f t="shared" si="50"/>
        <v>90000</v>
      </c>
      <c r="AK16" s="97">
        <f t="shared" si="53"/>
        <v>225607.5</v>
      </c>
      <c r="AL16" s="106">
        <f t="shared" si="51"/>
        <v>-51236.250000000029</v>
      </c>
      <c r="AM16" s="36">
        <v>11</v>
      </c>
    </row>
    <row r="17" spans="1:39" x14ac:dyDescent="0.25">
      <c r="A17" s="22" t="s">
        <v>4</v>
      </c>
      <c r="B17" s="132" t="s">
        <v>122</v>
      </c>
      <c r="C17" s="79">
        <v>4.87</v>
      </c>
      <c r="D17" s="95">
        <f t="shared" si="26"/>
        <v>4.87</v>
      </c>
      <c r="E17" s="56">
        <f t="shared" si="27"/>
        <v>0.57471264367816088</v>
      </c>
      <c r="F17" s="56">
        <f t="shared" si="28"/>
        <v>5.4447126436781605</v>
      </c>
      <c r="G17" s="56">
        <f t="shared" si="29"/>
        <v>3.3227586206896551</v>
      </c>
      <c r="H17" s="57">
        <f t="shared" si="30"/>
        <v>0.83379310344827595</v>
      </c>
      <c r="I17" s="58">
        <f t="shared" si="31"/>
        <v>0.57471264367816088</v>
      </c>
      <c r="J17" s="57">
        <f t="shared" si="32"/>
        <v>4.7312643678160917</v>
      </c>
      <c r="K17" s="126">
        <f t="shared" si="33"/>
        <v>0.71344827586206883</v>
      </c>
      <c r="L17" s="59">
        <f t="shared" si="34"/>
        <v>2.7586206896551726</v>
      </c>
      <c r="M17" s="57">
        <f t="shared" si="35"/>
        <v>6.9151724137931039</v>
      </c>
      <c r="N17" s="123">
        <f t="shared" si="36"/>
        <v>-1.4704597701149433</v>
      </c>
      <c r="O17" s="152">
        <f>'Input Model'!X$10</f>
        <v>43.5</v>
      </c>
      <c r="P17" s="60">
        <f t="shared" si="37"/>
        <v>211.845</v>
      </c>
      <c r="Q17" s="61">
        <f>'Input Model'!X$19</f>
        <v>25</v>
      </c>
      <c r="R17" s="61">
        <f t="shared" si="38"/>
        <v>236.845</v>
      </c>
      <c r="S17" s="61">
        <f>'Input Model'!X$36</f>
        <v>144.54</v>
      </c>
      <c r="T17" s="61">
        <f>'Input Model'!X$44</f>
        <v>36.270000000000003</v>
      </c>
      <c r="U17" s="62">
        <f>'Input Model'!X$56</f>
        <v>25</v>
      </c>
      <c r="V17" s="136">
        <f t="shared" si="39"/>
        <v>205.81</v>
      </c>
      <c r="W17" s="112">
        <f t="shared" si="40"/>
        <v>31.034999999999997</v>
      </c>
      <c r="X17" s="62">
        <f>'Input Model'!X$65</f>
        <v>120</v>
      </c>
      <c r="Y17" s="61">
        <f t="shared" si="52"/>
        <v>300.81</v>
      </c>
      <c r="Z17" s="118">
        <f t="shared" si="41"/>
        <v>-63.965000000000003</v>
      </c>
      <c r="AA17" s="148">
        <f>'Input Model'!X$4</f>
        <v>750</v>
      </c>
      <c r="AB17" s="72">
        <f t="shared" si="42"/>
        <v>158883.75</v>
      </c>
      <c r="AC17" s="63">
        <f t="shared" si="43"/>
        <v>18750</v>
      </c>
      <c r="AD17" s="63">
        <f t="shared" si="44"/>
        <v>177633.75</v>
      </c>
      <c r="AE17" s="63">
        <f t="shared" si="45"/>
        <v>108405</v>
      </c>
      <c r="AF17" s="63">
        <f t="shared" si="46"/>
        <v>27202.500000000004</v>
      </c>
      <c r="AG17" s="64">
        <f t="shared" si="47"/>
        <v>18750</v>
      </c>
      <c r="AH17" s="63">
        <f t="shared" si="48"/>
        <v>154357.5</v>
      </c>
      <c r="AI17" s="112">
        <f t="shared" si="49"/>
        <v>23276.25</v>
      </c>
      <c r="AJ17" s="65">
        <f t="shared" si="50"/>
        <v>90000</v>
      </c>
      <c r="AK17" s="98">
        <f t="shared" si="53"/>
        <v>225607.5</v>
      </c>
      <c r="AL17" s="107">
        <f t="shared" si="51"/>
        <v>-47973.75</v>
      </c>
      <c r="AM17" s="36">
        <v>12</v>
      </c>
    </row>
    <row r="18" spans="1:39" x14ac:dyDescent="0.25">
      <c r="A18" s="425">
        <v>2001</v>
      </c>
      <c r="B18" s="130" t="s">
        <v>114</v>
      </c>
      <c r="C18" s="66">
        <v>4.5999999999999996</v>
      </c>
      <c r="D18" s="188">
        <f t="shared" si="26"/>
        <v>4.5999999999999996</v>
      </c>
      <c r="E18" s="47">
        <f t="shared" si="27"/>
        <v>0.56818181818181823</v>
      </c>
      <c r="F18" s="47">
        <f t="shared" si="28"/>
        <v>5.168181818181818</v>
      </c>
      <c r="G18" s="47">
        <f t="shared" si="29"/>
        <v>3.3098863636363633</v>
      </c>
      <c r="H18" s="48">
        <f t="shared" si="30"/>
        <v>0.82431818181818184</v>
      </c>
      <c r="I18" s="49">
        <f t="shared" si="31"/>
        <v>0.56818181818181823</v>
      </c>
      <c r="J18" s="48">
        <f t="shared" si="32"/>
        <v>4.7023863636363634</v>
      </c>
      <c r="K18" s="125">
        <f t="shared" si="33"/>
        <v>0.46579545454545457</v>
      </c>
      <c r="L18" s="50">
        <f t="shared" si="34"/>
        <v>2.7727272727272729</v>
      </c>
      <c r="M18" s="48">
        <f t="shared" si="35"/>
        <v>6.9069318181818176</v>
      </c>
      <c r="N18" s="122">
        <f t="shared" si="36"/>
        <v>-1.7387499999999996</v>
      </c>
      <c r="O18" s="151">
        <f>'Input Model'!W$10</f>
        <v>44</v>
      </c>
      <c r="P18" s="428">
        <f t="shared" si="37"/>
        <v>202.39999999999998</v>
      </c>
      <c r="Q18" s="51">
        <f>'Input Model'!W$19</f>
        <v>25</v>
      </c>
      <c r="R18" s="51">
        <f t="shared" si="38"/>
        <v>227.39999999999998</v>
      </c>
      <c r="S18" s="51">
        <f>'Input Model'!W$36</f>
        <v>145.63499999999999</v>
      </c>
      <c r="T18" s="51">
        <f>'Input Model'!W$44</f>
        <v>36.270000000000003</v>
      </c>
      <c r="U18" s="52">
        <f>'Input Model'!W$56</f>
        <v>25</v>
      </c>
      <c r="V18" s="135">
        <f t="shared" si="39"/>
        <v>206.905</v>
      </c>
      <c r="W18" s="111">
        <f t="shared" si="40"/>
        <v>20.494999999999976</v>
      </c>
      <c r="X18" s="52">
        <f>'Input Model'!W$65</f>
        <v>122</v>
      </c>
      <c r="Y18" s="51">
        <f t="shared" si="52"/>
        <v>303.90499999999997</v>
      </c>
      <c r="Z18" s="117">
        <f t="shared" si="41"/>
        <v>-76.504999999999995</v>
      </c>
      <c r="AA18" s="147">
        <f>'Input Model'!W$4</f>
        <v>750</v>
      </c>
      <c r="AB18" s="429">
        <f t="shared" si="42"/>
        <v>151799.99999999997</v>
      </c>
      <c r="AC18" s="53">
        <f t="shared" si="43"/>
        <v>18750</v>
      </c>
      <c r="AD18" s="53">
        <f t="shared" si="44"/>
        <v>170549.99999999997</v>
      </c>
      <c r="AE18" s="53">
        <f t="shared" si="45"/>
        <v>109226.25</v>
      </c>
      <c r="AF18" s="53">
        <f t="shared" si="46"/>
        <v>27202.500000000004</v>
      </c>
      <c r="AG18" s="54">
        <f t="shared" si="47"/>
        <v>18750</v>
      </c>
      <c r="AH18" s="53">
        <f t="shared" si="48"/>
        <v>155178.75</v>
      </c>
      <c r="AI18" s="111">
        <f t="shared" si="49"/>
        <v>15371.249999999971</v>
      </c>
      <c r="AJ18" s="55">
        <f t="shared" si="50"/>
        <v>91500</v>
      </c>
      <c r="AK18" s="97">
        <f t="shared" si="53"/>
        <v>227928.75</v>
      </c>
      <c r="AL18" s="106">
        <f t="shared" si="51"/>
        <v>-57378.750000000029</v>
      </c>
      <c r="AM18" s="36">
        <v>1</v>
      </c>
    </row>
    <row r="19" spans="1:39" x14ac:dyDescent="0.25">
      <c r="A19" s="430" t="s">
        <v>4</v>
      </c>
      <c r="B19" s="33" t="s">
        <v>17</v>
      </c>
      <c r="C19" s="66">
        <v>4.05</v>
      </c>
      <c r="D19" s="188">
        <f t="shared" si="26"/>
        <v>4.05</v>
      </c>
      <c r="E19" s="47">
        <f t="shared" si="27"/>
        <v>0.56818181818181823</v>
      </c>
      <c r="F19" s="47">
        <f t="shared" si="28"/>
        <v>4.6181818181818182</v>
      </c>
      <c r="G19" s="47">
        <f t="shared" si="29"/>
        <v>3.3098863636363633</v>
      </c>
      <c r="H19" s="48">
        <f t="shared" si="30"/>
        <v>0.82431818181818184</v>
      </c>
      <c r="I19" s="49">
        <f t="shared" si="31"/>
        <v>0.56818181818181823</v>
      </c>
      <c r="J19" s="48">
        <f t="shared" si="32"/>
        <v>4.7023863636363634</v>
      </c>
      <c r="K19" s="125">
        <f t="shared" si="33"/>
        <v>-8.4204545454545254E-2</v>
      </c>
      <c r="L19" s="50">
        <f t="shared" si="34"/>
        <v>2.7727272727272729</v>
      </c>
      <c r="M19" s="48">
        <f t="shared" si="35"/>
        <v>6.9069318181818176</v>
      </c>
      <c r="N19" s="122">
        <f t="shared" si="36"/>
        <v>-2.2887499999999994</v>
      </c>
      <c r="O19" s="151">
        <f>'Input Model'!W$10</f>
        <v>44</v>
      </c>
      <c r="P19" s="428">
        <f t="shared" si="37"/>
        <v>178.2</v>
      </c>
      <c r="Q19" s="51">
        <f>'Input Model'!W$19</f>
        <v>25</v>
      </c>
      <c r="R19" s="51">
        <f t="shared" si="38"/>
        <v>203.2</v>
      </c>
      <c r="S19" s="51">
        <f>'Input Model'!W$36</f>
        <v>145.63499999999999</v>
      </c>
      <c r="T19" s="51">
        <f>'Input Model'!W$44</f>
        <v>36.270000000000003</v>
      </c>
      <c r="U19" s="52">
        <f>'Input Model'!W$56</f>
        <v>25</v>
      </c>
      <c r="V19" s="135">
        <f t="shared" si="39"/>
        <v>206.905</v>
      </c>
      <c r="W19" s="111">
        <f t="shared" si="40"/>
        <v>-3.7050000000000125</v>
      </c>
      <c r="X19" s="52">
        <f>'Input Model'!W$65</f>
        <v>122</v>
      </c>
      <c r="Y19" s="51">
        <f t="shared" si="52"/>
        <v>303.90499999999997</v>
      </c>
      <c r="Z19" s="117">
        <f t="shared" si="41"/>
        <v>-100.70499999999998</v>
      </c>
      <c r="AA19" s="147">
        <f>'Input Model'!W$4</f>
        <v>750</v>
      </c>
      <c r="AB19" s="429">
        <f t="shared" si="42"/>
        <v>133650</v>
      </c>
      <c r="AC19" s="53">
        <f t="shared" si="43"/>
        <v>18750</v>
      </c>
      <c r="AD19" s="53">
        <f t="shared" si="44"/>
        <v>152400</v>
      </c>
      <c r="AE19" s="53">
        <f t="shared" si="45"/>
        <v>109226.25</v>
      </c>
      <c r="AF19" s="53">
        <f t="shared" si="46"/>
        <v>27202.500000000004</v>
      </c>
      <c r="AG19" s="54">
        <f t="shared" si="47"/>
        <v>18750</v>
      </c>
      <c r="AH19" s="53">
        <f t="shared" si="48"/>
        <v>155178.75</v>
      </c>
      <c r="AI19" s="111">
        <f t="shared" si="49"/>
        <v>-2778.75</v>
      </c>
      <c r="AJ19" s="55">
        <f t="shared" si="50"/>
        <v>91500</v>
      </c>
      <c r="AK19" s="97">
        <f t="shared" si="53"/>
        <v>227928.75</v>
      </c>
      <c r="AL19" s="106">
        <f t="shared" si="51"/>
        <v>-75528.75</v>
      </c>
      <c r="AM19" s="36">
        <v>2</v>
      </c>
    </row>
    <row r="20" spans="1:39" x14ac:dyDescent="0.25">
      <c r="A20" s="430" t="s">
        <v>4</v>
      </c>
      <c r="B20" s="33" t="s">
        <v>18</v>
      </c>
      <c r="C20" s="66">
        <v>4.1399999999999997</v>
      </c>
      <c r="D20" s="188">
        <f t="shared" si="26"/>
        <v>4.1399999999999997</v>
      </c>
      <c r="E20" s="47">
        <f t="shared" si="27"/>
        <v>0.56818181818181823</v>
      </c>
      <c r="F20" s="47">
        <f t="shared" si="28"/>
        <v>4.708181818181818</v>
      </c>
      <c r="G20" s="47">
        <f t="shared" si="29"/>
        <v>3.3098863636363633</v>
      </c>
      <c r="H20" s="48">
        <f t="shared" si="30"/>
        <v>0.82431818181818184</v>
      </c>
      <c r="I20" s="49">
        <f t="shared" si="31"/>
        <v>0.56818181818181823</v>
      </c>
      <c r="J20" s="48">
        <f t="shared" si="32"/>
        <v>4.7023863636363634</v>
      </c>
      <c r="K20" s="125">
        <f t="shared" si="33"/>
        <v>5.7954545454546036E-3</v>
      </c>
      <c r="L20" s="50">
        <f t="shared" si="34"/>
        <v>2.7727272727272729</v>
      </c>
      <c r="M20" s="48">
        <f t="shared" si="35"/>
        <v>6.9069318181818176</v>
      </c>
      <c r="N20" s="122">
        <f t="shared" si="36"/>
        <v>-2.1987499999999995</v>
      </c>
      <c r="O20" s="151">
        <f>'Input Model'!W$10</f>
        <v>44</v>
      </c>
      <c r="P20" s="428">
        <f t="shared" si="37"/>
        <v>182.16</v>
      </c>
      <c r="Q20" s="51">
        <f>'Input Model'!W$19</f>
        <v>25</v>
      </c>
      <c r="R20" s="51">
        <f t="shared" si="38"/>
        <v>207.16</v>
      </c>
      <c r="S20" s="51">
        <f>'Input Model'!W$36</f>
        <v>145.63499999999999</v>
      </c>
      <c r="T20" s="51">
        <f>'Input Model'!W$44</f>
        <v>36.270000000000003</v>
      </c>
      <c r="U20" s="52">
        <f>'Input Model'!W$56</f>
        <v>25</v>
      </c>
      <c r="V20" s="135">
        <f t="shared" si="39"/>
        <v>206.905</v>
      </c>
      <c r="W20" s="111">
        <f t="shared" si="40"/>
        <v>0.25499999999999545</v>
      </c>
      <c r="X20" s="52">
        <f>'Input Model'!W$65</f>
        <v>122</v>
      </c>
      <c r="Y20" s="51">
        <f t="shared" si="52"/>
        <v>303.90499999999997</v>
      </c>
      <c r="Z20" s="117">
        <f t="shared" si="41"/>
        <v>-96.744999999999976</v>
      </c>
      <c r="AA20" s="147">
        <f>'Input Model'!W$4</f>
        <v>750</v>
      </c>
      <c r="AB20" s="429">
        <f t="shared" si="42"/>
        <v>136620</v>
      </c>
      <c r="AC20" s="53">
        <f t="shared" si="43"/>
        <v>18750</v>
      </c>
      <c r="AD20" s="53">
        <f t="shared" si="44"/>
        <v>155370</v>
      </c>
      <c r="AE20" s="53">
        <f t="shared" si="45"/>
        <v>109226.25</v>
      </c>
      <c r="AF20" s="53">
        <f t="shared" si="46"/>
        <v>27202.500000000004</v>
      </c>
      <c r="AG20" s="54">
        <f t="shared" si="47"/>
        <v>18750</v>
      </c>
      <c r="AH20" s="53">
        <f t="shared" si="48"/>
        <v>155178.75</v>
      </c>
      <c r="AI20" s="111">
        <f t="shared" si="49"/>
        <v>191.25</v>
      </c>
      <c r="AJ20" s="55">
        <f t="shared" si="50"/>
        <v>91500</v>
      </c>
      <c r="AK20" s="97">
        <f t="shared" si="53"/>
        <v>227928.75</v>
      </c>
      <c r="AL20" s="106">
        <f t="shared" si="51"/>
        <v>-72558.75</v>
      </c>
      <c r="AM20" s="36">
        <v>3</v>
      </c>
    </row>
    <row r="21" spans="1:39" x14ac:dyDescent="0.25">
      <c r="A21" s="430" t="s">
        <v>4</v>
      </c>
      <c r="B21" s="33" t="s">
        <v>19</v>
      </c>
      <c r="C21" s="66">
        <v>4.1399999999999997</v>
      </c>
      <c r="D21" s="188">
        <f t="shared" si="26"/>
        <v>4.1399999999999997</v>
      </c>
      <c r="E21" s="47">
        <f t="shared" si="27"/>
        <v>0.56818181818181823</v>
      </c>
      <c r="F21" s="47">
        <f t="shared" si="28"/>
        <v>4.708181818181818</v>
      </c>
      <c r="G21" s="47">
        <f t="shared" si="29"/>
        <v>3.3098863636363633</v>
      </c>
      <c r="H21" s="48">
        <f t="shared" si="30"/>
        <v>0.82431818181818184</v>
      </c>
      <c r="I21" s="49">
        <f t="shared" si="31"/>
        <v>0.56818181818181823</v>
      </c>
      <c r="J21" s="48">
        <f t="shared" si="32"/>
        <v>4.7023863636363634</v>
      </c>
      <c r="K21" s="125">
        <f t="shared" si="33"/>
        <v>5.7954545454546036E-3</v>
      </c>
      <c r="L21" s="50">
        <f t="shared" si="34"/>
        <v>2.7727272727272729</v>
      </c>
      <c r="M21" s="48">
        <f t="shared" si="35"/>
        <v>6.9069318181818176</v>
      </c>
      <c r="N21" s="122">
        <f t="shared" si="36"/>
        <v>-2.1987499999999995</v>
      </c>
      <c r="O21" s="151">
        <f>'Input Model'!W$10</f>
        <v>44</v>
      </c>
      <c r="P21" s="428">
        <f t="shared" si="37"/>
        <v>182.16</v>
      </c>
      <c r="Q21" s="51">
        <f>'Input Model'!W$19</f>
        <v>25</v>
      </c>
      <c r="R21" s="51">
        <f t="shared" si="38"/>
        <v>207.16</v>
      </c>
      <c r="S21" s="51">
        <f>'Input Model'!W$36</f>
        <v>145.63499999999999</v>
      </c>
      <c r="T21" s="51">
        <f>'Input Model'!W$44</f>
        <v>36.270000000000003</v>
      </c>
      <c r="U21" s="52">
        <f>'Input Model'!W$56</f>
        <v>25</v>
      </c>
      <c r="V21" s="135">
        <f t="shared" si="39"/>
        <v>206.905</v>
      </c>
      <c r="W21" s="111">
        <f t="shared" si="40"/>
        <v>0.25499999999999545</v>
      </c>
      <c r="X21" s="52">
        <f>'Input Model'!W$65</f>
        <v>122</v>
      </c>
      <c r="Y21" s="51">
        <f t="shared" si="52"/>
        <v>303.90499999999997</v>
      </c>
      <c r="Z21" s="117">
        <f t="shared" si="41"/>
        <v>-96.744999999999976</v>
      </c>
      <c r="AA21" s="147">
        <f>'Input Model'!W$4</f>
        <v>750</v>
      </c>
      <c r="AB21" s="429">
        <f t="shared" si="42"/>
        <v>136620</v>
      </c>
      <c r="AC21" s="53">
        <f t="shared" si="43"/>
        <v>18750</v>
      </c>
      <c r="AD21" s="53">
        <f t="shared" si="44"/>
        <v>155370</v>
      </c>
      <c r="AE21" s="53">
        <f t="shared" si="45"/>
        <v>109226.25</v>
      </c>
      <c r="AF21" s="53">
        <f t="shared" si="46"/>
        <v>27202.500000000004</v>
      </c>
      <c r="AG21" s="54">
        <f t="shared" si="47"/>
        <v>18750</v>
      </c>
      <c r="AH21" s="53">
        <f t="shared" si="48"/>
        <v>155178.75</v>
      </c>
      <c r="AI21" s="111">
        <f t="shared" si="49"/>
        <v>191.25</v>
      </c>
      <c r="AJ21" s="55">
        <f t="shared" si="50"/>
        <v>91500</v>
      </c>
      <c r="AK21" s="97">
        <f t="shared" si="53"/>
        <v>227928.75</v>
      </c>
      <c r="AL21" s="106">
        <f t="shared" si="51"/>
        <v>-72558.75</v>
      </c>
      <c r="AM21" s="36">
        <v>4</v>
      </c>
    </row>
    <row r="22" spans="1:39" x14ac:dyDescent="0.25">
      <c r="A22" s="430" t="s">
        <v>4</v>
      </c>
      <c r="B22" s="33" t="s">
        <v>20</v>
      </c>
      <c r="C22" s="66">
        <v>4.1100000000000003</v>
      </c>
      <c r="D22" s="188">
        <f t="shared" si="26"/>
        <v>4.1100000000000003</v>
      </c>
      <c r="E22" s="47">
        <f t="shared" si="27"/>
        <v>0.56818181818181823</v>
      </c>
      <c r="F22" s="47">
        <f t="shared" si="28"/>
        <v>4.6781818181818187</v>
      </c>
      <c r="G22" s="47">
        <f t="shared" si="29"/>
        <v>3.3098863636363633</v>
      </c>
      <c r="H22" s="48">
        <f t="shared" si="30"/>
        <v>0.82431818181818184</v>
      </c>
      <c r="I22" s="49">
        <f t="shared" si="31"/>
        <v>0.56818181818181823</v>
      </c>
      <c r="J22" s="48">
        <f t="shared" si="32"/>
        <v>4.7023863636363634</v>
      </c>
      <c r="K22" s="125">
        <f t="shared" si="33"/>
        <v>-2.4204545454544757E-2</v>
      </c>
      <c r="L22" s="50">
        <f t="shared" si="34"/>
        <v>2.7727272727272729</v>
      </c>
      <c r="M22" s="48">
        <f t="shared" si="35"/>
        <v>6.9069318181818176</v>
      </c>
      <c r="N22" s="122">
        <f t="shared" si="36"/>
        <v>-2.2287499999999989</v>
      </c>
      <c r="O22" s="151">
        <f>'Input Model'!W$10</f>
        <v>44</v>
      </c>
      <c r="P22" s="428">
        <f t="shared" si="37"/>
        <v>180.84</v>
      </c>
      <c r="Q22" s="51">
        <f>'Input Model'!W$19</f>
        <v>25</v>
      </c>
      <c r="R22" s="51">
        <f t="shared" si="38"/>
        <v>205.84</v>
      </c>
      <c r="S22" s="51">
        <f>'Input Model'!W$36</f>
        <v>145.63499999999999</v>
      </c>
      <c r="T22" s="51">
        <f>'Input Model'!W$44</f>
        <v>36.270000000000003</v>
      </c>
      <c r="U22" s="52">
        <f>'Input Model'!W$56</f>
        <v>25</v>
      </c>
      <c r="V22" s="135">
        <f t="shared" si="39"/>
        <v>206.905</v>
      </c>
      <c r="W22" s="111">
        <f t="shared" si="40"/>
        <v>-1.0649999999999977</v>
      </c>
      <c r="X22" s="52">
        <f>'Input Model'!W$65</f>
        <v>122</v>
      </c>
      <c r="Y22" s="51">
        <f t="shared" si="52"/>
        <v>303.90499999999997</v>
      </c>
      <c r="Z22" s="117">
        <f t="shared" si="41"/>
        <v>-98.064999999999969</v>
      </c>
      <c r="AA22" s="147">
        <f>'Input Model'!W$4</f>
        <v>750</v>
      </c>
      <c r="AB22" s="429">
        <f t="shared" si="42"/>
        <v>135630</v>
      </c>
      <c r="AC22" s="53">
        <f t="shared" si="43"/>
        <v>18750</v>
      </c>
      <c r="AD22" s="53">
        <f t="shared" si="44"/>
        <v>154380</v>
      </c>
      <c r="AE22" s="53">
        <f t="shared" si="45"/>
        <v>109226.25</v>
      </c>
      <c r="AF22" s="53">
        <f t="shared" si="46"/>
        <v>27202.500000000004</v>
      </c>
      <c r="AG22" s="54">
        <f t="shared" si="47"/>
        <v>18750</v>
      </c>
      <c r="AH22" s="53">
        <f t="shared" si="48"/>
        <v>155178.75</v>
      </c>
      <c r="AI22" s="111">
        <f t="shared" si="49"/>
        <v>-798.75</v>
      </c>
      <c r="AJ22" s="55">
        <f t="shared" si="50"/>
        <v>91500</v>
      </c>
      <c r="AK22" s="97">
        <f t="shared" si="53"/>
        <v>227928.75</v>
      </c>
      <c r="AL22" s="106">
        <f t="shared" si="51"/>
        <v>-73548.75</v>
      </c>
      <c r="AM22" s="36">
        <v>5</v>
      </c>
    </row>
    <row r="23" spans="1:39" x14ac:dyDescent="0.25">
      <c r="A23" s="430" t="s">
        <v>4</v>
      </c>
      <c r="B23" s="33" t="s">
        <v>21</v>
      </c>
      <c r="C23" s="66">
        <v>4.1500000000000004</v>
      </c>
      <c r="D23" s="188">
        <f t="shared" si="26"/>
        <v>4.1500000000000004</v>
      </c>
      <c r="E23" s="47">
        <f t="shared" si="27"/>
        <v>0.56818181818181823</v>
      </c>
      <c r="F23" s="47">
        <f t="shared" si="28"/>
        <v>4.7181818181818187</v>
      </c>
      <c r="G23" s="47">
        <f t="shared" si="29"/>
        <v>3.3098863636363633</v>
      </c>
      <c r="H23" s="48">
        <f t="shared" si="30"/>
        <v>0.82431818181818184</v>
      </c>
      <c r="I23" s="49">
        <f t="shared" si="31"/>
        <v>0.56818181818181823</v>
      </c>
      <c r="J23" s="48">
        <f t="shared" si="32"/>
        <v>4.7023863636363634</v>
      </c>
      <c r="K23" s="125">
        <f t="shared" si="33"/>
        <v>1.5795454545455279E-2</v>
      </c>
      <c r="L23" s="50">
        <f t="shared" si="34"/>
        <v>2.7727272727272729</v>
      </c>
      <c r="M23" s="48">
        <f t="shared" si="35"/>
        <v>6.9069318181818176</v>
      </c>
      <c r="N23" s="122">
        <f t="shared" si="36"/>
        <v>-2.1887499999999989</v>
      </c>
      <c r="O23" s="151">
        <f>'Input Model'!W$10</f>
        <v>44</v>
      </c>
      <c r="P23" s="428">
        <f t="shared" si="37"/>
        <v>182.60000000000002</v>
      </c>
      <c r="Q23" s="51">
        <f>'Input Model'!W$19</f>
        <v>25</v>
      </c>
      <c r="R23" s="51">
        <f t="shared" si="38"/>
        <v>207.60000000000002</v>
      </c>
      <c r="S23" s="51">
        <f>'Input Model'!W$36</f>
        <v>145.63499999999999</v>
      </c>
      <c r="T23" s="51">
        <f>'Input Model'!W$44</f>
        <v>36.270000000000003</v>
      </c>
      <c r="U23" s="52">
        <f>'Input Model'!W$56</f>
        <v>25</v>
      </c>
      <c r="V23" s="135">
        <f t="shared" si="39"/>
        <v>206.905</v>
      </c>
      <c r="W23" s="111">
        <f t="shared" si="40"/>
        <v>0.6950000000000216</v>
      </c>
      <c r="X23" s="52">
        <f>'Input Model'!W$65</f>
        <v>122</v>
      </c>
      <c r="Y23" s="51">
        <f t="shared" si="52"/>
        <v>303.90499999999997</v>
      </c>
      <c r="Z23" s="117">
        <f t="shared" si="41"/>
        <v>-96.30499999999995</v>
      </c>
      <c r="AA23" s="147">
        <f>'Input Model'!W$4</f>
        <v>750</v>
      </c>
      <c r="AB23" s="429">
        <f t="shared" si="42"/>
        <v>136950.00000000003</v>
      </c>
      <c r="AC23" s="53">
        <f t="shared" si="43"/>
        <v>18750</v>
      </c>
      <c r="AD23" s="53">
        <f t="shared" si="44"/>
        <v>155700.00000000003</v>
      </c>
      <c r="AE23" s="53">
        <f t="shared" si="45"/>
        <v>109226.25</v>
      </c>
      <c r="AF23" s="53">
        <f t="shared" si="46"/>
        <v>27202.500000000004</v>
      </c>
      <c r="AG23" s="54">
        <f t="shared" si="47"/>
        <v>18750</v>
      </c>
      <c r="AH23" s="53">
        <f t="shared" si="48"/>
        <v>155178.75</v>
      </c>
      <c r="AI23" s="111">
        <f t="shared" si="49"/>
        <v>521.2500000000291</v>
      </c>
      <c r="AJ23" s="55">
        <f t="shared" si="50"/>
        <v>91500</v>
      </c>
      <c r="AK23" s="97">
        <f t="shared" si="53"/>
        <v>227928.75</v>
      </c>
      <c r="AL23" s="106">
        <f t="shared" si="51"/>
        <v>-72228.749999999971</v>
      </c>
      <c r="AM23" s="36">
        <v>6</v>
      </c>
    </row>
    <row r="24" spans="1:39" x14ac:dyDescent="0.25">
      <c r="A24" s="430" t="s">
        <v>4</v>
      </c>
      <c r="B24" s="33" t="s">
        <v>11</v>
      </c>
      <c r="C24" s="66">
        <v>4.29</v>
      </c>
      <c r="D24" s="188">
        <f t="shared" si="26"/>
        <v>4.29</v>
      </c>
      <c r="E24" s="47">
        <f t="shared" si="27"/>
        <v>0.56818181818181823</v>
      </c>
      <c r="F24" s="47">
        <f t="shared" si="28"/>
        <v>4.8581818181818184</v>
      </c>
      <c r="G24" s="47">
        <f t="shared" si="29"/>
        <v>3.3098863636363633</v>
      </c>
      <c r="H24" s="48">
        <f t="shared" si="30"/>
        <v>0.82431818181818184</v>
      </c>
      <c r="I24" s="49">
        <f t="shared" si="31"/>
        <v>0.56818181818181823</v>
      </c>
      <c r="J24" s="48">
        <f t="shared" si="32"/>
        <v>4.7023863636363634</v>
      </c>
      <c r="K24" s="125">
        <f t="shared" si="33"/>
        <v>0.15579545454545496</v>
      </c>
      <c r="L24" s="50">
        <f t="shared" si="34"/>
        <v>2.7727272727272729</v>
      </c>
      <c r="M24" s="48">
        <f t="shared" si="35"/>
        <v>6.9069318181818176</v>
      </c>
      <c r="N24" s="122">
        <f t="shared" si="36"/>
        <v>-2.0487499999999992</v>
      </c>
      <c r="O24" s="151">
        <f>'Input Model'!W$10</f>
        <v>44</v>
      </c>
      <c r="P24" s="428">
        <f t="shared" si="37"/>
        <v>188.76</v>
      </c>
      <c r="Q24" s="51">
        <f>'Input Model'!W$19</f>
        <v>25</v>
      </c>
      <c r="R24" s="51">
        <f t="shared" si="38"/>
        <v>213.76</v>
      </c>
      <c r="S24" s="51">
        <f>'Input Model'!W$36</f>
        <v>145.63499999999999</v>
      </c>
      <c r="T24" s="51">
        <f>'Input Model'!W$44</f>
        <v>36.270000000000003</v>
      </c>
      <c r="U24" s="52">
        <f>'Input Model'!W$56</f>
        <v>25</v>
      </c>
      <c r="V24" s="135">
        <f t="shared" si="39"/>
        <v>206.905</v>
      </c>
      <c r="W24" s="111">
        <f t="shared" si="40"/>
        <v>6.8549999999999898</v>
      </c>
      <c r="X24" s="52">
        <f>'Input Model'!W$65</f>
        <v>122</v>
      </c>
      <c r="Y24" s="51">
        <f t="shared" si="52"/>
        <v>303.90499999999997</v>
      </c>
      <c r="Z24" s="117">
        <f t="shared" si="41"/>
        <v>-90.144999999999982</v>
      </c>
      <c r="AA24" s="147">
        <f>'Input Model'!W$4</f>
        <v>750</v>
      </c>
      <c r="AB24" s="429">
        <f t="shared" si="42"/>
        <v>141570</v>
      </c>
      <c r="AC24" s="53">
        <f t="shared" si="43"/>
        <v>18750</v>
      </c>
      <c r="AD24" s="53">
        <f t="shared" si="44"/>
        <v>160320</v>
      </c>
      <c r="AE24" s="53">
        <f t="shared" si="45"/>
        <v>109226.25</v>
      </c>
      <c r="AF24" s="53">
        <f t="shared" si="46"/>
        <v>27202.500000000004</v>
      </c>
      <c r="AG24" s="54">
        <f t="shared" si="47"/>
        <v>18750</v>
      </c>
      <c r="AH24" s="53">
        <f t="shared" si="48"/>
        <v>155178.75</v>
      </c>
      <c r="AI24" s="111">
        <f t="shared" si="49"/>
        <v>5141.25</v>
      </c>
      <c r="AJ24" s="55">
        <f t="shared" si="50"/>
        <v>91500</v>
      </c>
      <c r="AK24" s="97">
        <f t="shared" si="53"/>
        <v>227928.75</v>
      </c>
      <c r="AL24" s="106">
        <f t="shared" si="51"/>
        <v>-67608.75</v>
      </c>
      <c r="AM24" s="36">
        <v>7</v>
      </c>
    </row>
    <row r="25" spans="1:39" x14ac:dyDescent="0.25">
      <c r="A25" s="430" t="s">
        <v>4</v>
      </c>
      <c r="B25" s="33" t="s">
        <v>12</v>
      </c>
      <c r="C25" s="66">
        <v>4.3600000000000003</v>
      </c>
      <c r="D25" s="188">
        <f t="shared" si="26"/>
        <v>4.3600000000000003</v>
      </c>
      <c r="E25" s="47">
        <f t="shared" si="27"/>
        <v>0.56818181818181823</v>
      </c>
      <c r="F25" s="47">
        <f t="shared" si="28"/>
        <v>4.9281818181818187</v>
      </c>
      <c r="G25" s="47">
        <f t="shared" si="29"/>
        <v>3.3098863636363633</v>
      </c>
      <c r="H25" s="48">
        <f t="shared" si="30"/>
        <v>0.82431818181818184</v>
      </c>
      <c r="I25" s="49">
        <f t="shared" si="31"/>
        <v>0.56818181818181823</v>
      </c>
      <c r="J25" s="48">
        <f t="shared" si="32"/>
        <v>4.7023863636363634</v>
      </c>
      <c r="K25" s="125">
        <f t="shared" si="33"/>
        <v>0.22579545454545524</v>
      </c>
      <c r="L25" s="50">
        <f t="shared" si="34"/>
        <v>2.7727272727272729</v>
      </c>
      <c r="M25" s="48">
        <f t="shared" si="35"/>
        <v>6.9069318181818176</v>
      </c>
      <c r="N25" s="122">
        <f t="shared" si="36"/>
        <v>-1.9787499999999989</v>
      </c>
      <c r="O25" s="151">
        <f>'Input Model'!W$10</f>
        <v>44</v>
      </c>
      <c r="P25" s="428">
        <f t="shared" si="37"/>
        <v>191.84</v>
      </c>
      <c r="Q25" s="51">
        <f>'Input Model'!W$19</f>
        <v>25</v>
      </c>
      <c r="R25" s="51">
        <f t="shared" si="38"/>
        <v>216.84</v>
      </c>
      <c r="S25" s="51">
        <f>'Input Model'!W$36</f>
        <v>145.63499999999999</v>
      </c>
      <c r="T25" s="51">
        <f>'Input Model'!W$44</f>
        <v>36.270000000000003</v>
      </c>
      <c r="U25" s="52">
        <f>'Input Model'!W$56</f>
        <v>25</v>
      </c>
      <c r="V25" s="135">
        <f t="shared" si="39"/>
        <v>206.905</v>
      </c>
      <c r="W25" s="111">
        <f t="shared" si="40"/>
        <v>9.9350000000000023</v>
      </c>
      <c r="X25" s="52">
        <f>'Input Model'!W$65</f>
        <v>122</v>
      </c>
      <c r="Y25" s="51">
        <f t="shared" si="52"/>
        <v>303.90499999999997</v>
      </c>
      <c r="Z25" s="117">
        <f t="shared" si="41"/>
        <v>-87.064999999999969</v>
      </c>
      <c r="AA25" s="147">
        <f>'Input Model'!W$4</f>
        <v>750</v>
      </c>
      <c r="AB25" s="429">
        <f t="shared" si="42"/>
        <v>143880</v>
      </c>
      <c r="AC25" s="53">
        <f t="shared" si="43"/>
        <v>18750</v>
      </c>
      <c r="AD25" s="53">
        <f t="shared" si="44"/>
        <v>162630</v>
      </c>
      <c r="AE25" s="53">
        <f t="shared" si="45"/>
        <v>109226.25</v>
      </c>
      <c r="AF25" s="53">
        <f t="shared" si="46"/>
        <v>27202.500000000004</v>
      </c>
      <c r="AG25" s="54">
        <f t="shared" si="47"/>
        <v>18750</v>
      </c>
      <c r="AH25" s="53">
        <f t="shared" si="48"/>
        <v>155178.75</v>
      </c>
      <c r="AI25" s="111">
        <f t="shared" si="49"/>
        <v>7451.25</v>
      </c>
      <c r="AJ25" s="55">
        <f t="shared" si="50"/>
        <v>91500</v>
      </c>
      <c r="AK25" s="97">
        <f t="shared" si="53"/>
        <v>227928.75</v>
      </c>
      <c r="AL25" s="106">
        <f t="shared" si="51"/>
        <v>-65298.75</v>
      </c>
      <c r="AM25" s="36">
        <v>8</v>
      </c>
    </row>
    <row r="26" spans="1:39" x14ac:dyDescent="0.25">
      <c r="A26" s="430" t="s">
        <v>4</v>
      </c>
      <c r="B26" s="33" t="s">
        <v>13</v>
      </c>
      <c r="C26" s="66">
        <v>4.57</v>
      </c>
      <c r="D26" s="188">
        <f t="shared" si="26"/>
        <v>4.57</v>
      </c>
      <c r="E26" s="47">
        <f t="shared" si="27"/>
        <v>0.56818181818181823</v>
      </c>
      <c r="F26" s="47">
        <f t="shared" si="28"/>
        <v>5.1381818181818186</v>
      </c>
      <c r="G26" s="47">
        <f t="shared" si="29"/>
        <v>3.3098863636363633</v>
      </c>
      <c r="H26" s="48">
        <f t="shared" si="30"/>
        <v>0.82431818181818184</v>
      </c>
      <c r="I26" s="49">
        <f t="shared" si="31"/>
        <v>0.56818181818181823</v>
      </c>
      <c r="J26" s="48">
        <f t="shared" si="32"/>
        <v>4.7023863636363634</v>
      </c>
      <c r="K26" s="125">
        <f t="shared" si="33"/>
        <v>0.43579545454545521</v>
      </c>
      <c r="L26" s="50">
        <f t="shared" si="34"/>
        <v>2.7727272727272729</v>
      </c>
      <c r="M26" s="48">
        <f t="shared" si="35"/>
        <v>6.9069318181818176</v>
      </c>
      <c r="N26" s="122">
        <f t="shared" si="36"/>
        <v>-1.7687499999999989</v>
      </c>
      <c r="O26" s="151">
        <f>'Input Model'!W$10</f>
        <v>44</v>
      </c>
      <c r="P26" s="428">
        <f t="shared" si="37"/>
        <v>201.08</v>
      </c>
      <c r="Q26" s="51">
        <f>'Input Model'!W$19</f>
        <v>25</v>
      </c>
      <c r="R26" s="51">
        <f t="shared" si="38"/>
        <v>226.08</v>
      </c>
      <c r="S26" s="51">
        <f>'Input Model'!W$36</f>
        <v>145.63499999999999</v>
      </c>
      <c r="T26" s="51">
        <f>'Input Model'!W$44</f>
        <v>36.270000000000003</v>
      </c>
      <c r="U26" s="52">
        <f>'Input Model'!W$56</f>
        <v>25</v>
      </c>
      <c r="V26" s="135">
        <f t="shared" si="39"/>
        <v>206.905</v>
      </c>
      <c r="W26" s="111">
        <f t="shared" si="40"/>
        <v>19.175000000000011</v>
      </c>
      <c r="X26" s="52">
        <f>'Input Model'!W$65</f>
        <v>122</v>
      </c>
      <c r="Y26" s="51">
        <f t="shared" si="52"/>
        <v>303.90499999999997</v>
      </c>
      <c r="Z26" s="117">
        <f t="shared" si="41"/>
        <v>-77.82499999999996</v>
      </c>
      <c r="AA26" s="147">
        <f>'Input Model'!W$4</f>
        <v>750</v>
      </c>
      <c r="AB26" s="429">
        <f t="shared" si="42"/>
        <v>150810</v>
      </c>
      <c r="AC26" s="53">
        <f t="shared" si="43"/>
        <v>18750</v>
      </c>
      <c r="AD26" s="53">
        <f t="shared" si="44"/>
        <v>169560</v>
      </c>
      <c r="AE26" s="53">
        <f t="shared" si="45"/>
        <v>109226.25</v>
      </c>
      <c r="AF26" s="53">
        <f t="shared" si="46"/>
        <v>27202.500000000004</v>
      </c>
      <c r="AG26" s="54">
        <f t="shared" si="47"/>
        <v>18750</v>
      </c>
      <c r="AH26" s="53">
        <f t="shared" si="48"/>
        <v>155178.75</v>
      </c>
      <c r="AI26" s="111">
        <f t="shared" si="49"/>
        <v>14381.25</v>
      </c>
      <c r="AJ26" s="55">
        <f t="shared" si="50"/>
        <v>91500</v>
      </c>
      <c r="AK26" s="97">
        <f t="shared" si="53"/>
        <v>227928.75</v>
      </c>
      <c r="AL26" s="106">
        <f t="shared" si="51"/>
        <v>-58368.75</v>
      </c>
      <c r="AM26" s="36">
        <v>9</v>
      </c>
    </row>
    <row r="27" spans="1:39" x14ac:dyDescent="0.25">
      <c r="A27" s="430" t="s">
        <v>4</v>
      </c>
      <c r="B27" s="33" t="s">
        <v>14</v>
      </c>
      <c r="C27" s="66">
        <v>4.84</v>
      </c>
      <c r="D27" s="188">
        <f t="shared" si="26"/>
        <v>4.84</v>
      </c>
      <c r="E27" s="47">
        <f t="shared" si="27"/>
        <v>0.56818181818181823</v>
      </c>
      <c r="F27" s="47">
        <f t="shared" si="28"/>
        <v>5.4081818181818182</v>
      </c>
      <c r="G27" s="47">
        <f t="shared" si="29"/>
        <v>3.3098863636363633</v>
      </c>
      <c r="H27" s="48">
        <f t="shared" si="30"/>
        <v>0.82431818181818184</v>
      </c>
      <c r="I27" s="49">
        <f t="shared" si="31"/>
        <v>0.56818181818181823</v>
      </c>
      <c r="J27" s="48">
        <f t="shared" si="32"/>
        <v>4.7023863636363634</v>
      </c>
      <c r="K27" s="125">
        <f t="shared" si="33"/>
        <v>0.70579545454545478</v>
      </c>
      <c r="L27" s="50">
        <f t="shared" si="34"/>
        <v>2.7727272727272729</v>
      </c>
      <c r="M27" s="48">
        <f t="shared" si="35"/>
        <v>6.9069318181818176</v>
      </c>
      <c r="N27" s="122">
        <f t="shared" si="36"/>
        <v>-1.4987499999999994</v>
      </c>
      <c r="O27" s="151">
        <f>'Input Model'!W$10</f>
        <v>44</v>
      </c>
      <c r="P27" s="428">
        <f t="shared" si="37"/>
        <v>212.95999999999998</v>
      </c>
      <c r="Q27" s="51">
        <f>'Input Model'!W$19</f>
        <v>25</v>
      </c>
      <c r="R27" s="51">
        <f t="shared" si="38"/>
        <v>237.95999999999998</v>
      </c>
      <c r="S27" s="51">
        <f>'Input Model'!W$36</f>
        <v>145.63499999999999</v>
      </c>
      <c r="T27" s="51">
        <f>'Input Model'!W$44</f>
        <v>36.270000000000003</v>
      </c>
      <c r="U27" s="52">
        <f>'Input Model'!W$56</f>
        <v>25</v>
      </c>
      <c r="V27" s="135">
        <f t="shared" si="39"/>
        <v>206.905</v>
      </c>
      <c r="W27" s="111">
        <f t="shared" si="40"/>
        <v>31.054999999999978</v>
      </c>
      <c r="X27" s="52">
        <f>'Input Model'!W$65</f>
        <v>122</v>
      </c>
      <c r="Y27" s="51">
        <f t="shared" si="52"/>
        <v>303.90499999999997</v>
      </c>
      <c r="Z27" s="117">
        <f t="shared" si="41"/>
        <v>-65.944999999999993</v>
      </c>
      <c r="AA27" s="147">
        <f>'Input Model'!W$4</f>
        <v>750</v>
      </c>
      <c r="AB27" s="429">
        <f t="shared" si="42"/>
        <v>159719.99999999997</v>
      </c>
      <c r="AC27" s="53">
        <f t="shared" si="43"/>
        <v>18750</v>
      </c>
      <c r="AD27" s="53">
        <f t="shared" si="44"/>
        <v>178469.99999999997</v>
      </c>
      <c r="AE27" s="53">
        <f t="shared" si="45"/>
        <v>109226.25</v>
      </c>
      <c r="AF27" s="53">
        <f t="shared" si="46"/>
        <v>27202.500000000004</v>
      </c>
      <c r="AG27" s="54">
        <f t="shared" si="47"/>
        <v>18750</v>
      </c>
      <c r="AH27" s="53">
        <f t="shared" si="48"/>
        <v>155178.75</v>
      </c>
      <c r="AI27" s="111">
        <f t="shared" si="49"/>
        <v>23291.249999999971</v>
      </c>
      <c r="AJ27" s="55">
        <f t="shared" si="50"/>
        <v>91500</v>
      </c>
      <c r="AK27" s="97">
        <f t="shared" si="53"/>
        <v>227928.75</v>
      </c>
      <c r="AL27" s="106">
        <f t="shared" si="51"/>
        <v>-49458.750000000029</v>
      </c>
      <c r="AM27" s="36">
        <v>10</v>
      </c>
    </row>
    <row r="28" spans="1:39" x14ac:dyDescent="0.25">
      <c r="A28" s="430" t="s">
        <v>4</v>
      </c>
      <c r="B28" s="33" t="s">
        <v>15</v>
      </c>
      <c r="C28" s="66">
        <v>5.26</v>
      </c>
      <c r="D28" s="188">
        <f t="shared" si="26"/>
        <v>5.26</v>
      </c>
      <c r="E28" s="47">
        <f t="shared" si="27"/>
        <v>0.56818181818181823</v>
      </c>
      <c r="F28" s="47">
        <f t="shared" si="28"/>
        <v>5.8281818181818181</v>
      </c>
      <c r="G28" s="47">
        <f t="shared" si="29"/>
        <v>3.3098863636363633</v>
      </c>
      <c r="H28" s="48">
        <f t="shared" si="30"/>
        <v>0.82431818181818184</v>
      </c>
      <c r="I28" s="49">
        <f t="shared" si="31"/>
        <v>0.56818181818181823</v>
      </c>
      <c r="J28" s="48">
        <f t="shared" si="32"/>
        <v>4.7023863636363634</v>
      </c>
      <c r="K28" s="125">
        <f t="shared" si="33"/>
        <v>1.1257954545454547</v>
      </c>
      <c r="L28" s="50">
        <f t="shared" si="34"/>
        <v>2.7727272727272729</v>
      </c>
      <c r="M28" s="48">
        <f t="shared" si="35"/>
        <v>6.9069318181818176</v>
      </c>
      <c r="N28" s="122">
        <f t="shared" si="36"/>
        <v>-1.0787499999999994</v>
      </c>
      <c r="O28" s="151">
        <f>'Input Model'!W$10</f>
        <v>44</v>
      </c>
      <c r="P28" s="428">
        <f t="shared" si="37"/>
        <v>231.44</v>
      </c>
      <c r="Q28" s="51">
        <f>'Input Model'!W$19</f>
        <v>25</v>
      </c>
      <c r="R28" s="51">
        <f t="shared" si="38"/>
        <v>256.44</v>
      </c>
      <c r="S28" s="51">
        <f>'Input Model'!W$36</f>
        <v>145.63499999999999</v>
      </c>
      <c r="T28" s="51">
        <f>'Input Model'!W$44</f>
        <v>36.270000000000003</v>
      </c>
      <c r="U28" s="52">
        <f>'Input Model'!W$56</f>
        <v>25</v>
      </c>
      <c r="V28" s="135">
        <f t="shared" si="39"/>
        <v>206.905</v>
      </c>
      <c r="W28" s="111">
        <f t="shared" si="40"/>
        <v>49.534999999999997</v>
      </c>
      <c r="X28" s="52">
        <f>'Input Model'!W$65</f>
        <v>122</v>
      </c>
      <c r="Y28" s="51">
        <f t="shared" si="52"/>
        <v>303.90499999999997</v>
      </c>
      <c r="Z28" s="117">
        <f t="shared" si="41"/>
        <v>-47.464999999999975</v>
      </c>
      <c r="AA28" s="147">
        <f>'Input Model'!W$4</f>
        <v>750</v>
      </c>
      <c r="AB28" s="429">
        <f t="shared" si="42"/>
        <v>173580</v>
      </c>
      <c r="AC28" s="53">
        <f t="shared" si="43"/>
        <v>18750</v>
      </c>
      <c r="AD28" s="53">
        <f t="shared" si="44"/>
        <v>192330</v>
      </c>
      <c r="AE28" s="53">
        <f t="shared" si="45"/>
        <v>109226.25</v>
      </c>
      <c r="AF28" s="53">
        <f t="shared" si="46"/>
        <v>27202.500000000004</v>
      </c>
      <c r="AG28" s="54">
        <f t="shared" si="47"/>
        <v>18750</v>
      </c>
      <c r="AH28" s="53">
        <f t="shared" si="48"/>
        <v>155178.75</v>
      </c>
      <c r="AI28" s="111">
        <f t="shared" si="49"/>
        <v>37151.25</v>
      </c>
      <c r="AJ28" s="55">
        <f t="shared" si="50"/>
        <v>91500</v>
      </c>
      <c r="AK28" s="97">
        <f t="shared" si="53"/>
        <v>227928.75</v>
      </c>
      <c r="AL28" s="106">
        <f t="shared" si="51"/>
        <v>-35598.75</v>
      </c>
      <c r="AM28" s="36">
        <v>11</v>
      </c>
    </row>
    <row r="29" spans="1:39" x14ac:dyDescent="0.25">
      <c r="A29" s="22" t="s">
        <v>4</v>
      </c>
      <c r="B29" s="132" t="s">
        <v>121</v>
      </c>
      <c r="C29" s="79">
        <v>5.4</v>
      </c>
      <c r="D29" s="95">
        <f t="shared" si="26"/>
        <v>5.4</v>
      </c>
      <c r="E29" s="56">
        <f t="shared" si="27"/>
        <v>0.56818181818181823</v>
      </c>
      <c r="F29" s="56">
        <f t="shared" si="28"/>
        <v>5.9681818181818187</v>
      </c>
      <c r="G29" s="56">
        <f t="shared" si="29"/>
        <v>3.3098863636363633</v>
      </c>
      <c r="H29" s="57">
        <f t="shared" si="30"/>
        <v>0.82431818181818184</v>
      </c>
      <c r="I29" s="58">
        <f t="shared" si="31"/>
        <v>0.56818181818181823</v>
      </c>
      <c r="J29" s="57">
        <f t="shared" si="32"/>
        <v>4.7023863636363634</v>
      </c>
      <c r="K29" s="126">
        <f t="shared" si="33"/>
        <v>1.2657954545454553</v>
      </c>
      <c r="L29" s="59">
        <f t="shared" si="34"/>
        <v>2.7727272727272729</v>
      </c>
      <c r="M29" s="57">
        <f t="shared" si="35"/>
        <v>6.9069318181818176</v>
      </c>
      <c r="N29" s="123">
        <f t="shared" si="36"/>
        <v>-0.93874999999999886</v>
      </c>
      <c r="O29" s="152">
        <f>'Input Model'!W$10</f>
        <v>44</v>
      </c>
      <c r="P29" s="60">
        <f t="shared" si="37"/>
        <v>237.60000000000002</v>
      </c>
      <c r="Q29" s="61">
        <f>'Input Model'!W$19</f>
        <v>25</v>
      </c>
      <c r="R29" s="61">
        <f t="shared" si="38"/>
        <v>262.60000000000002</v>
      </c>
      <c r="S29" s="61">
        <f>'Input Model'!W$36</f>
        <v>145.63499999999999</v>
      </c>
      <c r="T29" s="61">
        <f>'Input Model'!W$44</f>
        <v>36.270000000000003</v>
      </c>
      <c r="U29" s="62">
        <f>'Input Model'!W$56</f>
        <v>25</v>
      </c>
      <c r="V29" s="136">
        <f t="shared" si="39"/>
        <v>206.905</v>
      </c>
      <c r="W29" s="112">
        <f t="shared" si="40"/>
        <v>55.695000000000022</v>
      </c>
      <c r="X29" s="64">
        <f>'Input Model'!W$65</f>
        <v>122</v>
      </c>
      <c r="Y29" s="61">
        <f t="shared" si="52"/>
        <v>303.90499999999997</v>
      </c>
      <c r="Z29" s="118">
        <f t="shared" si="41"/>
        <v>-41.30499999999995</v>
      </c>
      <c r="AA29" s="148">
        <f>'Input Model'!W$4</f>
        <v>750</v>
      </c>
      <c r="AB29" s="72">
        <f t="shared" si="42"/>
        <v>178200.00000000003</v>
      </c>
      <c r="AC29" s="63">
        <f t="shared" si="43"/>
        <v>18750</v>
      </c>
      <c r="AD29" s="63">
        <f t="shared" si="44"/>
        <v>196950.00000000003</v>
      </c>
      <c r="AE29" s="63">
        <f t="shared" si="45"/>
        <v>109226.25</v>
      </c>
      <c r="AF29" s="63">
        <f t="shared" si="46"/>
        <v>27202.500000000004</v>
      </c>
      <c r="AG29" s="64">
        <f t="shared" si="47"/>
        <v>18750</v>
      </c>
      <c r="AH29" s="63">
        <f t="shared" si="48"/>
        <v>155178.75</v>
      </c>
      <c r="AI29" s="112">
        <f t="shared" si="49"/>
        <v>41771.250000000029</v>
      </c>
      <c r="AJ29" s="65">
        <f t="shared" si="50"/>
        <v>91500</v>
      </c>
      <c r="AK29" s="98">
        <f t="shared" si="53"/>
        <v>227928.75</v>
      </c>
      <c r="AL29" s="107">
        <f t="shared" si="51"/>
        <v>-30978.749999999971</v>
      </c>
      <c r="AM29" s="36">
        <v>12</v>
      </c>
    </row>
    <row r="30" spans="1:39" x14ac:dyDescent="0.25">
      <c r="A30" s="425">
        <v>2002</v>
      </c>
      <c r="B30" s="130" t="s">
        <v>115</v>
      </c>
      <c r="C30" s="66">
        <v>5.37</v>
      </c>
      <c r="D30" s="188">
        <f t="shared" si="26"/>
        <v>5.37</v>
      </c>
      <c r="E30" s="47">
        <f t="shared" si="27"/>
        <v>0.52083333333333337</v>
      </c>
      <c r="F30" s="47">
        <f t="shared" si="28"/>
        <v>5.8908333333333331</v>
      </c>
      <c r="G30" s="47">
        <f t="shared" si="29"/>
        <v>2.9338541666666664</v>
      </c>
      <c r="H30" s="48">
        <f t="shared" si="30"/>
        <v>0.7533333333333333</v>
      </c>
      <c r="I30" s="49">
        <f t="shared" si="31"/>
        <v>0.52083333333333337</v>
      </c>
      <c r="J30" s="48">
        <f t="shared" si="32"/>
        <v>4.2080208333333333</v>
      </c>
      <c r="K30" s="125">
        <f t="shared" si="33"/>
        <v>1.6828124999999998</v>
      </c>
      <c r="L30" s="50">
        <f t="shared" si="34"/>
        <v>2.5833333333333335</v>
      </c>
      <c r="M30" s="48">
        <f t="shared" si="35"/>
        <v>6.2705208333333333</v>
      </c>
      <c r="N30" s="122">
        <f t="shared" si="36"/>
        <v>-0.37968750000000018</v>
      </c>
      <c r="O30" s="151">
        <f>'Input Model'!V$10</f>
        <v>48</v>
      </c>
      <c r="P30" s="428">
        <f t="shared" si="37"/>
        <v>257.76</v>
      </c>
      <c r="Q30" s="51">
        <f>'Input Model'!V$19</f>
        <v>25</v>
      </c>
      <c r="R30" s="51">
        <f t="shared" si="38"/>
        <v>282.76</v>
      </c>
      <c r="S30" s="51">
        <f>'Input Model'!V$36</f>
        <v>140.82499999999999</v>
      </c>
      <c r="T30" s="51">
        <f>'Input Model'!V$44</f>
        <v>36.159999999999997</v>
      </c>
      <c r="U30" s="52">
        <f>'Input Model'!V$56</f>
        <v>25</v>
      </c>
      <c r="V30" s="135">
        <f t="shared" si="39"/>
        <v>201.98499999999999</v>
      </c>
      <c r="W30" s="111">
        <f t="shared" si="40"/>
        <v>80.775000000000006</v>
      </c>
      <c r="X30" s="52">
        <f>'Input Model'!V$65</f>
        <v>124</v>
      </c>
      <c r="Y30" s="51">
        <f t="shared" si="52"/>
        <v>300.98500000000001</v>
      </c>
      <c r="Z30" s="117">
        <f t="shared" si="41"/>
        <v>-18.225000000000023</v>
      </c>
      <c r="AA30" s="147">
        <f>'Input Model'!V$4</f>
        <v>750</v>
      </c>
      <c r="AB30" s="429">
        <f t="shared" si="42"/>
        <v>193320</v>
      </c>
      <c r="AC30" s="53">
        <f t="shared" si="43"/>
        <v>18750</v>
      </c>
      <c r="AD30" s="53">
        <f t="shared" si="44"/>
        <v>212070</v>
      </c>
      <c r="AE30" s="53">
        <f t="shared" si="45"/>
        <v>105618.74999999999</v>
      </c>
      <c r="AF30" s="53">
        <f t="shared" si="46"/>
        <v>27119.999999999996</v>
      </c>
      <c r="AG30" s="54">
        <f t="shared" si="47"/>
        <v>18750</v>
      </c>
      <c r="AH30" s="53">
        <f t="shared" si="48"/>
        <v>151488.74999999997</v>
      </c>
      <c r="AI30" s="111">
        <f t="shared" si="49"/>
        <v>60581.250000000029</v>
      </c>
      <c r="AJ30" s="55">
        <f t="shared" si="50"/>
        <v>93000</v>
      </c>
      <c r="AK30" s="97">
        <f t="shared" si="53"/>
        <v>225738.74999999997</v>
      </c>
      <c r="AL30" s="106">
        <f t="shared" si="51"/>
        <v>-13668.749999999971</v>
      </c>
      <c r="AM30" s="36">
        <v>1</v>
      </c>
    </row>
    <row r="31" spans="1:39" x14ac:dyDescent="0.25">
      <c r="A31" s="430" t="s">
        <v>4</v>
      </c>
      <c r="B31" s="33" t="s">
        <v>17</v>
      </c>
      <c r="C31" s="66">
        <v>5.2</v>
      </c>
      <c r="D31" s="188">
        <f t="shared" si="26"/>
        <v>5.2</v>
      </c>
      <c r="E31" s="47">
        <f t="shared" si="27"/>
        <v>0.52083333333333337</v>
      </c>
      <c r="F31" s="47">
        <f t="shared" si="28"/>
        <v>5.7208333333333332</v>
      </c>
      <c r="G31" s="47">
        <f t="shared" si="29"/>
        <v>2.9338541666666664</v>
      </c>
      <c r="H31" s="48">
        <f t="shared" si="30"/>
        <v>0.7533333333333333</v>
      </c>
      <c r="I31" s="49">
        <f t="shared" si="31"/>
        <v>0.52083333333333337</v>
      </c>
      <c r="J31" s="48">
        <f t="shared" si="32"/>
        <v>4.2080208333333333</v>
      </c>
      <c r="K31" s="125">
        <f t="shared" si="33"/>
        <v>1.5128124999999999</v>
      </c>
      <c r="L31" s="50">
        <f t="shared" si="34"/>
        <v>2.5833333333333335</v>
      </c>
      <c r="M31" s="48">
        <f t="shared" si="35"/>
        <v>6.2705208333333333</v>
      </c>
      <c r="N31" s="122">
        <f t="shared" si="36"/>
        <v>-0.54968750000000011</v>
      </c>
      <c r="O31" s="151">
        <f>'Input Model'!V$10</f>
        <v>48</v>
      </c>
      <c r="P31" s="428">
        <f t="shared" si="37"/>
        <v>249.60000000000002</v>
      </c>
      <c r="Q31" s="51">
        <f>'Input Model'!V$19</f>
        <v>25</v>
      </c>
      <c r="R31" s="51">
        <f t="shared" si="38"/>
        <v>274.60000000000002</v>
      </c>
      <c r="S31" s="51">
        <f>'Input Model'!V$36</f>
        <v>140.82499999999999</v>
      </c>
      <c r="T31" s="51">
        <f>'Input Model'!V$44</f>
        <v>36.159999999999997</v>
      </c>
      <c r="U31" s="52">
        <f>'Input Model'!V$56</f>
        <v>25</v>
      </c>
      <c r="V31" s="135">
        <f t="shared" si="39"/>
        <v>201.98499999999999</v>
      </c>
      <c r="W31" s="111">
        <f t="shared" si="40"/>
        <v>72.615000000000038</v>
      </c>
      <c r="X31" s="52">
        <f>'Input Model'!V$65</f>
        <v>124</v>
      </c>
      <c r="Y31" s="51">
        <f t="shared" si="52"/>
        <v>300.98500000000001</v>
      </c>
      <c r="Z31" s="117">
        <f t="shared" si="41"/>
        <v>-26.384999999999991</v>
      </c>
      <c r="AA31" s="147">
        <f>'Input Model'!V$4</f>
        <v>750</v>
      </c>
      <c r="AB31" s="429">
        <f t="shared" si="42"/>
        <v>187200.00000000003</v>
      </c>
      <c r="AC31" s="53">
        <f t="shared" si="43"/>
        <v>18750</v>
      </c>
      <c r="AD31" s="53">
        <f t="shared" si="44"/>
        <v>205950.00000000003</v>
      </c>
      <c r="AE31" s="53">
        <f t="shared" si="45"/>
        <v>105618.74999999999</v>
      </c>
      <c r="AF31" s="53">
        <f t="shared" si="46"/>
        <v>27119.999999999996</v>
      </c>
      <c r="AG31" s="54">
        <f t="shared" si="47"/>
        <v>18750</v>
      </c>
      <c r="AH31" s="53">
        <f t="shared" si="48"/>
        <v>151488.74999999997</v>
      </c>
      <c r="AI31" s="111">
        <f t="shared" si="49"/>
        <v>54461.250000000058</v>
      </c>
      <c r="AJ31" s="55">
        <f t="shared" si="50"/>
        <v>93000</v>
      </c>
      <c r="AK31" s="97">
        <f t="shared" si="53"/>
        <v>225738.74999999997</v>
      </c>
      <c r="AL31" s="106">
        <f t="shared" si="51"/>
        <v>-19788.749999999942</v>
      </c>
      <c r="AM31" s="36">
        <v>2</v>
      </c>
    </row>
    <row r="32" spans="1:39" x14ac:dyDescent="0.25">
      <c r="A32" s="430" t="s">
        <v>4</v>
      </c>
      <c r="B32" s="33" t="s">
        <v>18</v>
      </c>
      <c r="C32" s="66">
        <v>5.4</v>
      </c>
      <c r="D32" s="188">
        <f t="shared" si="26"/>
        <v>5.4</v>
      </c>
      <c r="E32" s="47">
        <f t="shared" si="27"/>
        <v>0.52083333333333337</v>
      </c>
      <c r="F32" s="47">
        <f t="shared" si="28"/>
        <v>5.9208333333333334</v>
      </c>
      <c r="G32" s="47">
        <f t="shared" si="29"/>
        <v>2.9338541666666664</v>
      </c>
      <c r="H32" s="48">
        <f t="shared" si="30"/>
        <v>0.7533333333333333</v>
      </c>
      <c r="I32" s="49">
        <f t="shared" si="31"/>
        <v>0.52083333333333337</v>
      </c>
      <c r="J32" s="48">
        <f t="shared" si="32"/>
        <v>4.2080208333333333</v>
      </c>
      <c r="K32" s="125">
        <f t="shared" si="33"/>
        <v>1.7128125000000001</v>
      </c>
      <c r="L32" s="50">
        <f t="shared" si="34"/>
        <v>2.5833333333333335</v>
      </c>
      <c r="M32" s="48">
        <f t="shared" si="35"/>
        <v>6.2705208333333333</v>
      </c>
      <c r="N32" s="122">
        <f t="shared" si="36"/>
        <v>-0.34968749999999993</v>
      </c>
      <c r="O32" s="151">
        <f>'Input Model'!V$10</f>
        <v>48</v>
      </c>
      <c r="P32" s="428">
        <f t="shared" si="37"/>
        <v>259.20000000000005</v>
      </c>
      <c r="Q32" s="51">
        <f>'Input Model'!V$19</f>
        <v>25</v>
      </c>
      <c r="R32" s="51">
        <f t="shared" si="38"/>
        <v>284.20000000000005</v>
      </c>
      <c r="S32" s="51">
        <f>'Input Model'!V$36</f>
        <v>140.82499999999999</v>
      </c>
      <c r="T32" s="51">
        <f>'Input Model'!V$44</f>
        <v>36.159999999999997</v>
      </c>
      <c r="U32" s="52">
        <f>'Input Model'!V$56</f>
        <v>25</v>
      </c>
      <c r="V32" s="135">
        <f t="shared" si="39"/>
        <v>201.98499999999999</v>
      </c>
      <c r="W32" s="111">
        <f t="shared" si="40"/>
        <v>82.21500000000006</v>
      </c>
      <c r="X32" s="52">
        <f>'Input Model'!V$65</f>
        <v>124</v>
      </c>
      <c r="Y32" s="51">
        <f t="shared" si="52"/>
        <v>300.98500000000001</v>
      </c>
      <c r="Z32" s="117">
        <f t="shared" si="41"/>
        <v>-16.784999999999968</v>
      </c>
      <c r="AA32" s="147">
        <f>'Input Model'!V$4</f>
        <v>750</v>
      </c>
      <c r="AB32" s="429">
        <f t="shared" si="42"/>
        <v>194400.00000000003</v>
      </c>
      <c r="AC32" s="53">
        <f t="shared" si="43"/>
        <v>18750</v>
      </c>
      <c r="AD32" s="53">
        <f t="shared" si="44"/>
        <v>213150.00000000003</v>
      </c>
      <c r="AE32" s="53">
        <f t="shared" si="45"/>
        <v>105618.74999999999</v>
      </c>
      <c r="AF32" s="53">
        <f t="shared" si="46"/>
        <v>27119.999999999996</v>
      </c>
      <c r="AG32" s="54">
        <f t="shared" si="47"/>
        <v>18750</v>
      </c>
      <c r="AH32" s="53">
        <f t="shared" si="48"/>
        <v>151488.74999999997</v>
      </c>
      <c r="AI32" s="111">
        <f t="shared" si="49"/>
        <v>61661.250000000058</v>
      </c>
      <c r="AJ32" s="55">
        <f t="shared" si="50"/>
        <v>93000</v>
      </c>
      <c r="AK32" s="97">
        <f t="shared" si="53"/>
        <v>225738.74999999997</v>
      </c>
      <c r="AL32" s="106">
        <f t="shared" si="51"/>
        <v>-12588.749999999942</v>
      </c>
      <c r="AM32" s="36">
        <v>3</v>
      </c>
    </row>
    <row r="33" spans="1:39" x14ac:dyDescent="0.25">
      <c r="A33" s="430" t="s">
        <v>4</v>
      </c>
      <c r="B33" s="33" t="s">
        <v>19</v>
      </c>
      <c r="C33" s="66">
        <v>5.42</v>
      </c>
      <c r="D33" s="188">
        <f t="shared" si="26"/>
        <v>5.42</v>
      </c>
      <c r="E33" s="47">
        <f t="shared" si="27"/>
        <v>0.52083333333333337</v>
      </c>
      <c r="F33" s="47">
        <f t="shared" si="28"/>
        <v>5.940833333333333</v>
      </c>
      <c r="G33" s="47">
        <f t="shared" si="29"/>
        <v>2.9338541666666664</v>
      </c>
      <c r="H33" s="48">
        <f t="shared" si="30"/>
        <v>0.7533333333333333</v>
      </c>
      <c r="I33" s="49">
        <f t="shared" si="31"/>
        <v>0.52083333333333337</v>
      </c>
      <c r="J33" s="48">
        <f t="shared" si="32"/>
        <v>4.2080208333333333</v>
      </c>
      <c r="K33" s="125">
        <f t="shared" si="33"/>
        <v>1.7328124999999996</v>
      </c>
      <c r="L33" s="50">
        <f t="shared" si="34"/>
        <v>2.5833333333333335</v>
      </c>
      <c r="M33" s="48">
        <f t="shared" si="35"/>
        <v>6.2705208333333333</v>
      </c>
      <c r="N33" s="122">
        <f t="shared" si="36"/>
        <v>-0.32968750000000036</v>
      </c>
      <c r="O33" s="151">
        <f>'Input Model'!V$10</f>
        <v>48</v>
      </c>
      <c r="P33" s="428">
        <f t="shared" si="37"/>
        <v>260.15999999999997</v>
      </c>
      <c r="Q33" s="51">
        <f>'Input Model'!V$19</f>
        <v>25</v>
      </c>
      <c r="R33" s="51">
        <f t="shared" si="38"/>
        <v>285.15999999999997</v>
      </c>
      <c r="S33" s="51">
        <f>'Input Model'!V$36</f>
        <v>140.82499999999999</v>
      </c>
      <c r="T33" s="51">
        <f>'Input Model'!V$44</f>
        <v>36.159999999999997</v>
      </c>
      <c r="U33" s="52">
        <f>'Input Model'!V$56</f>
        <v>25</v>
      </c>
      <c r="V33" s="135">
        <f t="shared" si="39"/>
        <v>201.98499999999999</v>
      </c>
      <c r="W33" s="111">
        <f t="shared" si="40"/>
        <v>83.174999999999983</v>
      </c>
      <c r="X33" s="52">
        <f>'Input Model'!V$65</f>
        <v>124</v>
      </c>
      <c r="Y33" s="51">
        <f t="shared" si="52"/>
        <v>300.98500000000001</v>
      </c>
      <c r="Z33" s="117">
        <f t="shared" si="41"/>
        <v>-15.825000000000045</v>
      </c>
      <c r="AA33" s="147">
        <f>'Input Model'!V$4</f>
        <v>750</v>
      </c>
      <c r="AB33" s="429">
        <f t="shared" si="42"/>
        <v>195119.99999999997</v>
      </c>
      <c r="AC33" s="53">
        <f t="shared" si="43"/>
        <v>18750</v>
      </c>
      <c r="AD33" s="53">
        <f t="shared" si="44"/>
        <v>213869.99999999997</v>
      </c>
      <c r="AE33" s="53">
        <f t="shared" si="45"/>
        <v>105618.74999999999</v>
      </c>
      <c r="AF33" s="53">
        <f t="shared" si="46"/>
        <v>27119.999999999996</v>
      </c>
      <c r="AG33" s="54">
        <f t="shared" si="47"/>
        <v>18750</v>
      </c>
      <c r="AH33" s="53">
        <f t="shared" si="48"/>
        <v>151488.74999999997</v>
      </c>
      <c r="AI33" s="111">
        <f t="shared" si="49"/>
        <v>62381.25</v>
      </c>
      <c r="AJ33" s="55">
        <f t="shared" si="50"/>
        <v>93000</v>
      </c>
      <c r="AK33" s="97">
        <f t="shared" si="53"/>
        <v>225738.74999999997</v>
      </c>
      <c r="AL33" s="106">
        <f t="shared" si="51"/>
        <v>-11868.75</v>
      </c>
      <c r="AM33" s="36">
        <v>4</v>
      </c>
    </row>
    <row r="34" spans="1:39" x14ac:dyDescent="0.25">
      <c r="A34" s="430" t="s">
        <v>4</v>
      </c>
      <c r="B34" s="33" t="s">
        <v>20</v>
      </c>
      <c r="C34" s="66">
        <v>5.44</v>
      </c>
      <c r="D34" s="188">
        <f t="shared" si="26"/>
        <v>5.44</v>
      </c>
      <c r="E34" s="47">
        <f t="shared" si="27"/>
        <v>0.52083333333333337</v>
      </c>
      <c r="F34" s="47">
        <f t="shared" si="28"/>
        <v>5.9608333333333334</v>
      </c>
      <c r="G34" s="47">
        <f t="shared" si="29"/>
        <v>2.9338541666666664</v>
      </c>
      <c r="H34" s="48">
        <f t="shared" si="30"/>
        <v>0.7533333333333333</v>
      </c>
      <c r="I34" s="49">
        <f t="shared" si="31"/>
        <v>0.52083333333333337</v>
      </c>
      <c r="J34" s="48">
        <f t="shared" si="32"/>
        <v>4.2080208333333333</v>
      </c>
      <c r="K34" s="125">
        <f t="shared" si="33"/>
        <v>1.7528125000000001</v>
      </c>
      <c r="L34" s="50">
        <f t="shared" si="34"/>
        <v>2.5833333333333335</v>
      </c>
      <c r="M34" s="48">
        <f t="shared" si="35"/>
        <v>6.2705208333333333</v>
      </c>
      <c r="N34" s="122">
        <f t="shared" si="36"/>
        <v>-0.30968749999999989</v>
      </c>
      <c r="O34" s="151">
        <f>'Input Model'!V$10</f>
        <v>48</v>
      </c>
      <c r="P34" s="428">
        <f t="shared" si="37"/>
        <v>261.12</v>
      </c>
      <c r="Q34" s="51">
        <f>'Input Model'!V$19</f>
        <v>25</v>
      </c>
      <c r="R34" s="51">
        <f t="shared" si="38"/>
        <v>286.12</v>
      </c>
      <c r="S34" s="51">
        <f>'Input Model'!V$36</f>
        <v>140.82499999999999</v>
      </c>
      <c r="T34" s="51">
        <f>'Input Model'!V$44</f>
        <v>36.159999999999997</v>
      </c>
      <c r="U34" s="52">
        <f>'Input Model'!V$56</f>
        <v>25</v>
      </c>
      <c r="V34" s="135">
        <f t="shared" si="39"/>
        <v>201.98499999999999</v>
      </c>
      <c r="W34" s="111">
        <f t="shared" si="40"/>
        <v>84.135000000000019</v>
      </c>
      <c r="X34" s="52">
        <f>'Input Model'!V$65</f>
        <v>124</v>
      </c>
      <c r="Y34" s="51">
        <f t="shared" si="52"/>
        <v>300.98500000000001</v>
      </c>
      <c r="Z34" s="117">
        <f t="shared" si="41"/>
        <v>-14.865000000000009</v>
      </c>
      <c r="AA34" s="147">
        <f>'Input Model'!V$4</f>
        <v>750</v>
      </c>
      <c r="AB34" s="429">
        <f t="shared" si="42"/>
        <v>195840</v>
      </c>
      <c r="AC34" s="53">
        <f t="shared" si="43"/>
        <v>18750</v>
      </c>
      <c r="AD34" s="53">
        <f t="shared" si="44"/>
        <v>214590</v>
      </c>
      <c r="AE34" s="53">
        <f t="shared" si="45"/>
        <v>105618.74999999999</v>
      </c>
      <c r="AF34" s="53">
        <f t="shared" si="46"/>
        <v>27119.999999999996</v>
      </c>
      <c r="AG34" s="54">
        <f t="shared" si="47"/>
        <v>18750</v>
      </c>
      <c r="AH34" s="53">
        <f t="shared" si="48"/>
        <v>151488.74999999997</v>
      </c>
      <c r="AI34" s="111">
        <f t="shared" si="49"/>
        <v>63101.250000000029</v>
      </c>
      <c r="AJ34" s="55">
        <f t="shared" si="50"/>
        <v>93000</v>
      </c>
      <c r="AK34" s="97">
        <f t="shared" si="53"/>
        <v>225738.74999999997</v>
      </c>
      <c r="AL34" s="106">
        <f t="shared" si="51"/>
        <v>-11148.749999999971</v>
      </c>
      <c r="AM34" s="36">
        <v>5</v>
      </c>
    </row>
    <row r="35" spans="1:39" x14ac:dyDescent="0.25">
      <c r="A35" s="430" t="s">
        <v>4</v>
      </c>
      <c r="B35" s="33" t="s">
        <v>21</v>
      </c>
      <c r="C35" s="66">
        <v>5.5</v>
      </c>
      <c r="D35" s="188">
        <f t="shared" si="26"/>
        <v>5.5</v>
      </c>
      <c r="E35" s="47">
        <f t="shared" si="27"/>
        <v>0.52083333333333337</v>
      </c>
      <c r="F35" s="47">
        <f t="shared" si="28"/>
        <v>6.020833333333333</v>
      </c>
      <c r="G35" s="47">
        <f t="shared" si="29"/>
        <v>2.9338541666666664</v>
      </c>
      <c r="H35" s="48">
        <f t="shared" si="30"/>
        <v>0.7533333333333333</v>
      </c>
      <c r="I35" s="49">
        <f t="shared" si="31"/>
        <v>0.52083333333333337</v>
      </c>
      <c r="J35" s="48">
        <f t="shared" si="32"/>
        <v>4.2080208333333333</v>
      </c>
      <c r="K35" s="125">
        <f t="shared" si="33"/>
        <v>1.8128124999999997</v>
      </c>
      <c r="L35" s="50">
        <f t="shared" si="34"/>
        <v>2.5833333333333335</v>
      </c>
      <c r="M35" s="48">
        <f t="shared" si="35"/>
        <v>6.2705208333333333</v>
      </c>
      <c r="N35" s="122">
        <f t="shared" si="36"/>
        <v>-0.24968750000000028</v>
      </c>
      <c r="O35" s="151">
        <f>'Input Model'!V$10</f>
        <v>48</v>
      </c>
      <c r="P35" s="428">
        <f t="shared" si="37"/>
        <v>264</v>
      </c>
      <c r="Q35" s="51">
        <f>'Input Model'!V$19</f>
        <v>25</v>
      </c>
      <c r="R35" s="51">
        <f t="shared" si="38"/>
        <v>289</v>
      </c>
      <c r="S35" s="51">
        <f>'Input Model'!V$36</f>
        <v>140.82499999999999</v>
      </c>
      <c r="T35" s="51">
        <f>'Input Model'!V$44</f>
        <v>36.159999999999997</v>
      </c>
      <c r="U35" s="52">
        <f>'Input Model'!V$56</f>
        <v>25</v>
      </c>
      <c r="V35" s="135">
        <f t="shared" si="39"/>
        <v>201.98499999999999</v>
      </c>
      <c r="W35" s="111">
        <f t="shared" si="40"/>
        <v>87.015000000000015</v>
      </c>
      <c r="X35" s="52">
        <f>'Input Model'!V$65</f>
        <v>124</v>
      </c>
      <c r="Y35" s="51">
        <f t="shared" si="52"/>
        <v>300.98500000000001</v>
      </c>
      <c r="Z35" s="117">
        <f t="shared" si="41"/>
        <v>-11.985000000000014</v>
      </c>
      <c r="AA35" s="147">
        <f>'Input Model'!V$4</f>
        <v>750</v>
      </c>
      <c r="AB35" s="429">
        <f t="shared" si="42"/>
        <v>198000</v>
      </c>
      <c r="AC35" s="53">
        <f t="shared" si="43"/>
        <v>18750</v>
      </c>
      <c r="AD35" s="53">
        <f t="shared" si="44"/>
        <v>216750</v>
      </c>
      <c r="AE35" s="53">
        <f t="shared" si="45"/>
        <v>105618.74999999999</v>
      </c>
      <c r="AF35" s="53">
        <f t="shared" si="46"/>
        <v>27119.999999999996</v>
      </c>
      <c r="AG35" s="54">
        <f t="shared" si="47"/>
        <v>18750</v>
      </c>
      <c r="AH35" s="53">
        <f t="shared" si="48"/>
        <v>151488.74999999997</v>
      </c>
      <c r="AI35" s="111">
        <f t="shared" si="49"/>
        <v>65261.250000000029</v>
      </c>
      <c r="AJ35" s="55">
        <f t="shared" si="50"/>
        <v>93000</v>
      </c>
      <c r="AK35" s="97">
        <f t="shared" si="53"/>
        <v>225738.74999999997</v>
      </c>
      <c r="AL35" s="106">
        <f t="shared" si="51"/>
        <v>-8988.7499999999709</v>
      </c>
      <c r="AM35" s="36">
        <v>6</v>
      </c>
    </row>
    <row r="36" spans="1:39" x14ac:dyDescent="0.25">
      <c r="A36" s="430" t="s">
        <v>4</v>
      </c>
      <c r="B36" s="33" t="s">
        <v>11</v>
      </c>
      <c r="C36" s="66">
        <v>5.54</v>
      </c>
      <c r="D36" s="188">
        <f t="shared" si="26"/>
        <v>5.54</v>
      </c>
      <c r="E36" s="47">
        <f t="shared" si="27"/>
        <v>0.52083333333333337</v>
      </c>
      <c r="F36" s="47">
        <f t="shared" si="28"/>
        <v>6.0608333333333331</v>
      </c>
      <c r="G36" s="47">
        <f t="shared" si="29"/>
        <v>2.9338541666666664</v>
      </c>
      <c r="H36" s="48">
        <f t="shared" si="30"/>
        <v>0.7533333333333333</v>
      </c>
      <c r="I36" s="49">
        <f t="shared" si="31"/>
        <v>0.52083333333333337</v>
      </c>
      <c r="J36" s="48">
        <f t="shared" si="32"/>
        <v>4.2080208333333333</v>
      </c>
      <c r="K36" s="125">
        <f t="shared" si="33"/>
        <v>1.8528124999999998</v>
      </c>
      <c r="L36" s="50">
        <f t="shared" si="34"/>
        <v>2.5833333333333335</v>
      </c>
      <c r="M36" s="48">
        <f t="shared" si="35"/>
        <v>6.2705208333333333</v>
      </c>
      <c r="N36" s="122">
        <f t="shared" si="36"/>
        <v>-0.20968750000000025</v>
      </c>
      <c r="O36" s="151">
        <f>'Input Model'!V$10</f>
        <v>48</v>
      </c>
      <c r="P36" s="428">
        <f t="shared" si="37"/>
        <v>265.92</v>
      </c>
      <c r="Q36" s="51">
        <f>'Input Model'!V$19</f>
        <v>25</v>
      </c>
      <c r="R36" s="51">
        <f t="shared" si="38"/>
        <v>290.92</v>
      </c>
      <c r="S36" s="51">
        <f>'Input Model'!V$36</f>
        <v>140.82499999999999</v>
      </c>
      <c r="T36" s="51">
        <f>'Input Model'!V$44</f>
        <v>36.159999999999997</v>
      </c>
      <c r="U36" s="52">
        <f>'Input Model'!V$56</f>
        <v>25</v>
      </c>
      <c r="V36" s="135">
        <f t="shared" si="39"/>
        <v>201.98499999999999</v>
      </c>
      <c r="W36" s="111">
        <f t="shared" si="40"/>
        <v>88.935000000000031</v>
      </c>
      <c r="X36" s="52">
        <f>'Input Model'!V$65</f>
        <v>124</v>
      </c>
      <c r="Y36" s="51">
        <f t="shared" si="52"/>
        <v>300.98500000000001</v>
      </c>
      <c r="Z36" s="117">
        <f t="shared" si="41"/>
        <v>-10.064999999999998</v>
      </c>
      <c r="AA36" s="147">
        <f>'Input Model'!V$4</f>
        <v>750</v>
      </c>
      <c r="AB36" s="429">
        <f t="shared" si="42"/>
        <v>199440</v>
      </c>
      <c r="AC36" s="53">
        <f t="shared" si="43"/>
        <v>18750</v>
      </c>
      <c r="AD36" s="53">
        <f t="shared" si="44"/>
        <v>218190</v>
      </c>
      <c r="AE36" s="53">
        <f t="shared" si="45"/>
        <v>105618.74999999999</v>
      </c>
      <c r="AF36" s="53">
        <f t="shared" si="46"/>
        <v>27119.999999999996</v>
      </c>
      <c r="AG36" s="54">
        <f t="shared" si="47"/>
        <v>18750</v>
      </c>
      <c r="AH36" s="53">
        <f t="shared" si="48"/>
        <v>151488.74999999997</v>
      </c>
      <c r="AI36" s="111">
        <f t="shared" si="49"/>
        <v>66701.250000000029</v>
      </c>
      <c r="AJ36" s="55">
        <f t="shared" si="50"/>
        <v>93000</v>
      </c>
      <c r="AK36" s="97">
        <f t="shared" si="53"/>
        <v>225738.74999999997</v>
      </c>
      <c r="AL36" s="106">
        <f t="shared" si="51"/>
        <v>-7548.7499999999709</v>
      </c>
      <c r="AM36" s="36">
        <v>7</v>
      </c>
    </row>
    <row r="37" spans="1:39" x14ac:dyDescent="0.25">
      <c r="A37" s="430" t="s">
        <v>4</v>
      </c>
      <c r="B37" s="33" t="s">
        <v>12</v>
      </c>
      <c r="C37" s="66">
        <v>5.76</v>
      </c>
      <c r="D37" s="188">
        <f t="shared" si="26"/>
        <v>5.76</v>
      </c>
      <c r="E37" s="47">
        <f t="shared" si="27"/>
        <v>0.52083333333333337</v>
      </c>
      <c r="F37" s="47">
        <f t="shared" si="28"/>
        <v>6.2808333333333328</v>
      </c>
      <c r="G37" s="47">
        <f t="shared" si="29"/>
        <v>2.9338541666666664</v>
      </c>
      <c r="H37" s="48">
        <f t="shared" si="30"/>
        <v>0.7533333333333333</v>
      </c>
      <c r="I37" s="49">
        <f t="shared" si="31"/>
        <v>0.52083333333333337</v>
      </c>
      <c r="J37" s="48">
        <f t="shared" si="32"/>
        <v>4.2080208333333333</v>
      </c>
      <c r="K37" s="125">
        <f t="shared" si="33"/>
        <v>2.0728124999999995</v>
      </c>
      <c r="L37" s="50">
        <f t="shared" si="34"/>
        <v>2.5833333333333335</v>
      </c>
      <c r="M37" s="48">
        <f t="shared" si="35"/>
        <v>6.2705208333333333</v>
      </c>
      <c r="N37" s="122">
        <f t="shared" si="36"/>
        <v>1.0312499999999503E-2</v>
      </c>
      <c r="O37" s="151">
        <f>'Input Model'!V$10</f>
        <v>48</v>
      </c>
      <c r="P37" s="428">
        <f t="shared" si="37"/>
        <v>276.48</v>
      </c>
      <c r="Q37" s="51">
        <f>'Input Model'!V$19</f>
        <v>25</v>
      </c>
      <c r="R37" s="51">
        <f t="shared" si="38"/>
        <v>301.48</v>
      </c>
      <c r="S37" s="51">
        <f>'Input Model'!V$36</f>
        <v>140.82499999999999</v>
      </c>
      <c r="T37" s="51">
        <f>'Input Model'!V$44</f>
        <v>36.159999999999997</v>
      </c>
      <c r="U37" s="52">
        <f>'Input Model'!V$56</f>
        <v>25</v>
      </c>
      <c r="V37" s="135">
        <f t="shared" si="39"/>
        <v>201.98499999999999</v>
      </c>
      <c r="W37" s="111">
        <f t="shared" si="40"/>
        <v>99.495000000000033</v>
      </c>
      <c r="X37" s="52">
        <f>'Input Model'!V$65</f>
        <v>124</v>
      </c>
      <c r="Y37" s="51">
        <f t="shared" si="52"/>
        <v>300.98500000000001</v>
      </c>
      <c r="Z37" s="117">
        <f t="shared" si="41"/>
        <v>0.49500000000000455</v>
      </c>
      <c r="AA37" s="147">
        <f>'Input Model'!V$4</f>
        <v>750</v>
      </c>
      <c r="AB37" s="429">
        <f t="shared" si="42"/>
        <v>207360</v>
      </c>
      <c r="AC37" s="53">
        <f t="shared" si="43"/>
        <v>18750</v>
      </c>
      <c r="AD37" s="53">
        <f t="shared" si="44"/>
        <v>226110</v>
      </c>
      <c r="AE37" s="53">
        <f t="shared" si="45"/>
        <v>105618.74999999999</v>
      </c>
      <c r="AF37" s="53">
        <f t="shared" si="46"/>
        <v>27119.999999999996</v>
      </c>
      <c r="AG37" s="54">
        <f t="shared" si="47"/>
        <v>18750</v>
      </c>
      <c r="AH37" s="53">
        <f t="shared" si="48"/>
        <v>151488.74999999997</v>
      </c>
      <c r="AI37" s="111">
        <f t="shared" si="49"/>
        <v>74621.250000000029</v>
      </c>
      <c r="AJ37" s="55">
        <f t="shared" si="50"/>
        <v>93000</v>
      </c>
      <c r="AK37" s="97">
        <f t="shared" si="53"/>
        <v>225738.74999999997</v>
      </c>
      <c r="AL37" s="106">
        <f t="shared" si="51"/>
        <v>371.2500000000291</v>
      </c>
      <c r="AM37" s="36">
        <v>8</v>
      </c>
    </row>
    <row r="38" spans="1:39" x14ac:dyDescent="0.25">
      <c r="A38" s="430" t="s">
        <v>4</v>
      </c>
      <c r="B38" s="33" t="s">
        <v>13</v>
      </c>
      <c r="C38" s="66">
        <v>6.02</v>
      </c>
      <c r="D38" s="188">
        <f t="shared" ref="D38:D69" si="54">C38</f>
        <v>6.02</v>
      </c>
      <c r="E38" s="47">
        <f t="shared" si="27"/>
        <v>0.52083333333333337</v>
      </c>
      <c r="F38" s="47">
        <f t="shared" si="28"/>
        <v>6.5408333333333326</v>
      </c>
      <c r="G38" s="47">
        <f t="shared" si="29"/>
        <v>2.9338541666666664</v>
      </c>
      <c r="H38" s="48">
        <f t="shared" si="30"/>
        <v>0.7533333333333333</v>
      </c>
      <c r="I38" s="49">
        <f t="shared" si="31"/>
        <v>0.52083333333333337</v>
      </c>
      <c r="J38" s="48">
        <f t="shared" si="32"/>
        <v>4.2080208333333333</v>
      </c>
      <c r="K38" s="125">
        <f t="shared" si="33"/>
        <v>2.3328124999999993</v>
      </c>
      <c r="L38" s="50">
        <f t="shared" si="34"/>
        <v>2.5833333333333335</v>
      </c>
      <c r="M38" s="48">
        <f t="shared" si="35"/>
        <v>6.2705208333333333</v>
      </c>
      <c r="N38" s="122">
        <f t="shared" si="36"/>
        <v>0.27031249999999929</v>
      </c>
      <c r="O38" s="151">
        <f>'Input Model'!V$10</f>
        <v>48</v>
      </c>
      <c r="P38" s="428">
        <f t="shared" si="37"/>
        <v>288.95999999999998</v>
      </c>
      <c r="Q38" s="51">
        <f>'Input Model'!V$19</f>
        <v>25</v>
      </c>
      <c r="R38" s="51">
        <f t="shared" si="38"/>
        <v>313.95999999999998</v>
      </c>
      <c r="S38" s="51">
        <f>'Input Model'!V$36</f>
        <v>140.82499999999999</v>
      </c>
      <c r="T38" s="51">
        <f>'Input Model'!V$44</f>
        <v>36.159999999999997</v>
      </c>
      <c r="U38" s="52">
        <f>'Input Model'!V$56</f>
        <v>25</v>
      </c>
      <c r="V38" s="135">
        <f t="shared" si="39"/>
        <v>201.98499999999999</v>
      </c>
      <c r="W38" s="111">
        <f t="shared" si="40"/>
        <v>111.97499999999999</v>
      </c>
      <c r="X38" s="52">
        <f>'Input Model'!V$65</f>
        <v>124</v>
      </c>
      <c r="Y38" s="51">
        <f t="shared" si="52"/>
        <v>300.98500000000001</v>
      </c>
      <c r="Z38" s="117">
        <f t="shared" si="41"/>
        <v>12.974999999999966</v>
      </c>
      <c r="AA38" s="147">
        <f>'Input Model'!V$4</f>
        <v>750</v>
      </c>
      <c r="AB38" s="429">
        <f t="shared" si="42"/>
        <v>216719.99999999997</v>
      </c>
      <c r="AC38" s="53">
        <f t="shared" si="43"/>
        <v>18750</v>
      </c>
      <c r="AD38" s="53">
        <f t="shared" si="44"/>
        <v>235469.99999999997</v>
      </c>
      <c r="AE38" s="53">
        <f t="shared" si="45"/>
        <v>105618.74999999999</v>
      </c>
      <c r="AF38" s="53">
        <f t="shared" si="46"/>
        <v>27119.999999999996</v>
      </c>
      <c r="AG38" s="54">
        <f t="shared" si="47"/>
        <v>18750</v>
      </c>
      <c r="AH38" s="53">
        <f t="shared" si="48"/>
        <v>151488.74999999997</v>
      </c>
      <c r="AI38" s="111">
        <f t="shared" si="49"/>
        <v>83981.25</v>
      </c>
      <c r="AJ38" s="55">
        <f t="shared" si="50"/>
        <v>93000</v>
      </c>
      <c r="AK38" s="97">
        <f t="shared" si="53"/>
        <v>225738.74999999997</v>
      </c>
      <c r="AL38" s="106">
        <f t="shared" si="51"/>
        <v>9731.25</v>
      </c>
      <c r="AM38" s="36">
        <v>9</v>
      </c>
    </row>
    <row r="39" spans="1:39" x14ac:dyDescent="0.25">
      <c r="A39" s="430" t="s">
        <v>4</v>
      </c>
      <c r="B39" s="33" t="s">
        <v>14</v>
      </c>
      <c r="C39" s="66">
        <v>6.11</v>
      </c>
      <c r="D39" s="188">
        <f t="shared" si="54"/>
        <v>6.11</v>
      </c>
      <c r="E39" s="47">
        <f t="shared" si="27"/>
        <v>0.52083333333333337</v>
      </c>
      <c r="F39" s="47">
        <f t="shared" si="28"/>
        <v>6.6308333333333334</v>
      </c>
      <c r="G39" s="47">
        <f t="shared" si="29"/>
        <v>2.9338541666666664</v>
      </c>
      <c r="H39" s="48">
        <f t="shared" si="30"/>
        <v>0.7533333333333333</v>
      </c>
      <c r="I39" s="49">
        <f t="shared" si="31"/>
        <v>0.52083333333333337</v>
      </c>
      <c r="J39" s="48">
        <f t="shared" si="32"/>
        <v>4.2080208333333333</v>
      </c>
      <c r="K39" s="125">
        <f t="shared" si="33"/>
        <v>2.4228125</v>
      </c>
      <c r="L39" s="50">
        <f t="shared" si="34"/>
        <v>2.5833333333333335</v>
      </c>
      <c r="M39" s="48">
        <f t="shared" si="35"/>
        <v>6.2705208333333333</v>
      </c>
      <c r="N39" s="122">
        <f t="shared" si="36"/>
        <v>0.36031250000000004</v>
      </c>
      <c r="O39" s="151">
        <f>'Input Model'!V$10</f>
        <v>48</v>
      </c>
      <c r="P39" s="428">
        <f t="shared" si="37"/>
        <v>293.28000000000003</v>
      </c>
      <c r="Q39" s="51">
        <f>'Input Model'!V$19</f>
        <v>25</v>
      </c>
      <c r="R39" s="51">
        <f t="shared" si="38"/>
        <v>318.28000000000003</v>
      </c>
      <c r="S39" s="51">
        <f>'Input Model'!V$36</f>
        <v>140.82499999999999</v>
      </c>
      <c r="T39" s="51">
        <f>'Input Model'!V$44</f>
        <v>36.159999999999997</v>
      </c>
      <c r="U39" s="52">
        <f>'Input Model'!V$56</f>
        <v>25</v>
      </c>
      <c r="V39" s="135">
        <f t="shared" si="39"/>
        <v>201.98499999999999</v>
      </c>
      <c r="W39" s="111">
        <f t="shared" si="40"/>
        <v>116.29500000000004</v>
      </c>
      <c r="X39" s="52">
        <f>'Input Model'!V$65</f>
        <v>124</v>
      </c>
      <c r="Y39" s="51">
        <f t="shared" si="52"/>
        <v>300.98500000000001</v>
      </c>
      <c r="Z39" s="117">
        <f t="shared" si="41"/>
        <v>17.295000000000016</v>
      </c>
      <c r="AA39" s="147">
        <f>'Input Model'!V$4</f>
        <v>750</v>
      </c>
      <c r="AB39" s="429">
        <f t="shared" si="42"/>
        <v>219960.00000000003</v>
      </c>
      <c r="AC39" s="53">
        <f t="shared" si="43"/>
        <v>18750</v>
      </c>
      <c r="AD39" s="53">
        <f t="shared" si="44"/>
        <v>238710.00000000003</v>
      </c>
      <c r="AE39" s="53">
        <f t="shared" si="45"/>
        <v>105618.74999999999</v>
      </c>
      <c r="AF39" s="53">
        <f t="shared" si="46"/>
        <v>27119.999999999996</v>
      </c>
      <c r="AG39" s="54">
        <f t="shared" si="47"/>
        <v>18750</v>
      </c>
      <c r="AH39" s="53">
        <f t="shared" si="48"/>
        <v>151488.74999999997</v>
      </c>
      <c r="AI39" s="111">
        <f t="shared" si="49"/>
        <v>87221.250000000058</v>
      </c>
      <c r="AJ39" s="55">
        <f t="shared" si="50"/>
        <v>93000</v>
      </c>
      <c r="AK39" s="97">
        <f t="shared" si="53"/>
        <v>225738.74999999997</v>
      </c>
      <c r="AL39" s="106">
        <f t="shared" si="51"/>
        <v>12971.250000000058</v>
      </c>
      <c r="AM39" s="36">
        <v>10</v>
      </c>
    </row>
    <row r="40" spans="1:39" x14ac:dyDescent="0.25">
      <c r="A40" s="430" t="s">
        <v>4</v>
      </c>
      <c r="B40" s="33" t="s">
        <v>15</v>
      </c>
      <c r="C40" s="66">
        <v>5.8</v>
      </c>
      <c r="D40" s="188">
        <f t="shared" si="54"/>
        <v>5.8</v>
      </c>
      <c r="E40" s="47">
        <f t="shared" si="27"/>
        <v>0.52083333333333337</v>
      </c>
      <c r="F40" s="47">
        <f t="shared" si="28"/>
        <v>6.3208333333333329</v>
      </c>
      <c r="G40" s="47">
        <f t="shared" si="29"/>
        <v>2.9338541666666664</v>
      </c>
      <c r="H40" s="48">
        <f t="shared" si="30"/>
        <v>0.7533333333333333</v>
      </c>
      <c r="I40" s="49">
        <f t="shared" si="31"/>
        <v>0.52083333333333337</v>
      </c>
      <c r="J40" s="48">
        <f t="shared" si="32"/>
        <v>4.2080208333333333</v>
      </c>
      <c r="K40" s="125">
        <f t="shared" si="33"/>
        <v>2.1128124999999995</v>
      </c>
      <c r="L40" s="50">
        <f t="shared" si="34"/>
        <v>2.5833333333333335</v>
      </c>
      <c r="M40" s="48">
        <f t="shared" si="35"/>
        <v>6.2705208333333333</v>
      </c>
      <c r="N40" s="122">
        <f t="shared" si="36"/>
        <v>5.0312499999999538E-2</v>
      </c>
      <c r="O40" s="151">
        <f>'Input Model'!V$10</f>
        <v>48</v>
      </c>
      <c r="P40" s="428">
        <f t="shared" si="37"/>
        <v>278.39999999999998</v>
      </c>
      <c r="Q40" s="51">
        <f>'Input Model'!V$19</f>
        <v>25</v>
      </c>
      <c r="R40" s="51">
        <f t="shared" si="38"/>
        <v>303.39999999999998</v>
      </c>
      <c r="S40" s="51">
        <f>'Input Model'!V$36</f>
        <v>140.82499999999999</v>
      </c>
      <c r="T40" s="51">
        <f>'Input Model'!V$44</f>
        <v>36.159999999999997</v>
      </c>
      <c r="U40" s="52">
        <f>'Input Model'!V$56</f>
        <v>25</v>
      </c>
      <c r="V40" s="135">
        <f t="shared" si="39"/>
        <v>201.98499999999999</v>
      </c>
      <c r="W40" s="111">
        <f t="shared" si="40"/>
        <v>101.41499999999999</v>
      </c>
      <c r="X40" s="52">
        <f>'Input Model'!V$65</f>
        <v>124</v>
      </c>
      <c r="Y40" s="51">
        <f t="shared" si="52"/>
        <v>300.98500000000001</v>
      </c>
      <c r="Z40" s="117">
        <f t="shared" si="41"/>
        <v>2.4149999999999636</v>
      </c>
      <c r="AA40" s="147">
        <f>'Input Model'!V$4</f>
        <v>750</v>
      </c>
      <c r="AB40" s="429">
        <f t="shared" si="42"/>
        <v>208799.99999999997</v>
      </c>
      <c r="AC40" s="53">
        <f t="shared" si="43"/>
        <v>18750</v>
      </c>
      <c r="AD40" s="53">
        <f t="shared" si="44"/>
        <v>227549.99999999997</v>
      </c>
      <c r="AE40" s="53">
        <f t="shared" si="45"/>
        <v>105618.74999999999</v>
      </c>
      <c r="AF40" s="53">
        <f t="shared" si="46"/>
        <v>27119.999999999996</v>
      </c>
      <c r="AG40" s="54">
        <f t="shared" si="47"/>
        <v>18750</v>
      </c>
      <c r="AH40" s="53">
        <f t="shared" si="48"/>
        <v>151488.74999999997</v>
      </c>
      <c r="AI40" s="111">
        <f t="shared" si="49"/>
        <v>76061.25</v>
      </c>
      <c r="AJ40" s="55">
        <f t="shared" si="50"/>
        <v>93000</v>
      </c>
      <c r="AK40" s="97">
        <f t="shared" si="53"/>
        <v>225738.74999999997</v>
      </c>
      <c r="AL40" s="106">
        <f t="shared" si="51"/>
        <v>1811.25</v>
      </c>
      <c r="AM40" s="36">
        <v>11</v>
      </c>
    </row>
    <row r="41" spans="1:39" x14ac:dyDescent="0.25">
      <c r="A41" s="22" t="s">
        <v>4</v>
      </c>
      <c r="B41" s="132" t="s">
        <v>120</v>
      </c>
      <c r="C41" s="79">
        <v>5.62</v>
      </c>
      <c r="D41" s="95">
        <f t="shared" si="54"/>
        <v>5.62</v>
      </c>
      <c r="E41" s="56">
        <f t="shared" si="27"/>
        <v>0.52083333333333337</v>
      </c>
      <c r="F41" s="56">
        <f t="shared" si="28"/>
        <v>6.1408333333333331</v>
      </c>
      <c r="G41" s="56">
        <f t="shared" si="29"/>
        <v>2.9338541666666664</v>
      </c>
      <c r="H41" s="57">
        <f t="shared" si="30"/>
        <v>0.7533333333333333</v>
      </c>
      <c r="I41" s="58">
        <f t="shared" si="31"/>
        <v>0.52083333333333337</v>
      </c>
      <c r="J41" s="57">
        <f t="shared" si="32"/>
        <v>4.2080208333333333</v>
      </c>
      <c r="K41" s="126">
        <f t="shared" si="33"/>
        <v>1.9328124999999998</v>
      </c>
      <c r="L41" s="59">
        <f t="shared" si="34"/>
        <v>2.5833333333333335</v>
      </c>
      <c r="M41" s="57">
        <f t="shared" si="35"/>
        <v>6.2705208333333333</v>
      </c>
      <c r="N41" s="123">
        <f t="shared" si="36"/>
        <v>-0.12968750000000018</v>
      </c>
      <c r="O41" s="152">
        <f>'Input Model'!V$10</f>
        <v>48</v>
      </c>
      <c r="P41" s="60">
        <f t="shared" si="37"/>
        <v>269.76</v>
      </c>
      <c r="Q41" s="61">
        <f>'Input Model'!V$19</f>
        <v>25</v>
      </c>
      <c r="R41" s="61">
        <f t="shared" si="38"/>
        <v>294.76</v>
      </c>
      <c r="S41" s="61">
        <f>'Input Model'!V$36</f>
        <v>140.82499999999999</v>
      </c>
      <c r="T41" s="61">
        <f>'Input Model'!V$44</f>
        <v>36.159999999999997</v>
      </c>
      <c r="U41" s="62">
        <f>'Input Model'!V$56</f>
        <v>25</v>
      </c>
      <c r="V41" s="136">
        <f t="shared" si="39"/>
        <v>201.98499999999999</v>
      </c>
      <c r="W41" s="112">
        <f t="shared" si="40"/>
        <v>92.775000000000006</v>
      </c>
      <c r="X41" s="62">
        <f>'Input Model'!V$65</f>
        <v>124</v>
      </c>
      <c r="Y41" s="61">
        <f t="shared" si="52"/>
        <v>300.98500000000001</v>
      </c>
      <c r="Z41" s="118">
        <f t="shared" si="41"/>
        <v>-6.2250000000000227</v>
      </c>
      <c r="AA41" s="148">
        <f>'Input Model'!V$4</f>
        <v>750</v>
      </c>
      <c r="AB41" s="72">
        <f t="shared" si="42"/>
        <v>202320</v>
      </c>
      <c r="AC41" s="63">
        <f t="shared" si="43"/>
        <v>18750</v>
      </c>
      <c r="AD41" s="63">
        <f t="shared" si="44"/>
        <v>221070</v>
      </c>
      <c r="AE41" s="63">
        <f t="shared" si="45"/>
        <v>105618.74999999999</v>
      </c>
      <c r="AF41" s="63">
        <f t="shared" si="46"/>
        <v>27119.999999999996</v>
      </c>
      <c r="AG41" s="64">
        <f t="shared" si="47"/>
        <v>18750</v>
      </c>
      <c r="AH41" s="63">
        <f t="shared" si="48"/>
        <v>151488.74999999997</v>
      </c>
      <c r="AI41" s="112">
        <f t="shared" si="49"/>
        <v>69581.250000000029</v>
      </c>
      <c r="AJ41" s="65">
        <f t="shared" si="50"/>
        <v>93000</v>
      </c>
      <c r="AK41" s="98">
        <f t="shared" si="53"/>
        <v>225738.74999999997</v>
      </c>
      <c r="AL41" s="107">
        <f t="shared" si="51"/>
        <v>-4668.7499999999709</v>
      </c>
      <c r="AM41" s="36">
        <v>12</v>
      </c>
    </row>
    <row r="42" spans="1:39" x14ac:dyDescent="0.25">
      <c r="A42" s="425">
        <v>2003</v>
      </c>
      <c r="B42" s="130" t="s">
        <v>116</v>
      </c>
      <c r="C42" s="66">
        <v>6.06</v>
      </c>
      <c r="D42" s="188">
        <f t="shared" si="54"/>
        <v>6.06</v>
      </c>
      <c r="E42" s="47">
        <f t="shared" si="27"/>
        <v>0.76923076923076927</v>
      </c>
      <c r="F42" s="47">
        <f t="shared" si="28"/>
        <v>6.8292307692307688</v>
      </c>
      <c r="G42" s="47">
        <f t="shared" si="29"/>
        <v>4.4893846153846155</v>
      </c>
      <c r="H42" s="48">
        <f t="shared" si="30"/>
        <v>1.1270769230769231</v>
      </c>
      <c r="I42" s="49">
        <f t="shared" si="31"/>
        <v>0.76923076923076927</v>
      </c>
      <c r="J42" s="48">
        <f t="shared" si="32"/>
        <v>6.3856923076923078</v>
      </c>
      <c r="K42" s="125">
        <f t="shared" si="33"/>
        <v>0.44353846153846099</v>
      </c>
      <c r="L42" s="50">
        <f t="shared" si="34"/>
        <v>3.9384615384615387</v>
      </c>
      <c r="M42" s="48">
        <f t="shared" si="35"/>
        <v>9.5549230769230782</v>
      </c>
      <c r="N42" s="122">
        <f t="shared" si="36"/>
        <v>-2.7256923076923094</v>
      </c>
      <c r="O42" s="151">
        <f>'Input Model'!U$10</f>
        <v>32.5</v>
      </c>
      <c r="P42" s="428">
        <f t="shared" si="37"/>
        <v>196.95</v>
      </c>
      <c r="Q42" s="51">
        <f>'Input Model'!U$19</f>
        <v>25</v>
      </c>
      <c r="R42" s="51">
        <f t="shared" si="38"/>
        <v>221.95</v>
      </c>
      <c r="S42" s="51">
        <f>'Input Model'!U$36</f>
        <v>145.905</v>
      </c>
      <c r="T42" s="51">
        <f>'Input Model'!U$44</f>
        <v>36.630000000000003</v>
      </c>
      <c r="U42" s="52">
        <f>'Input Model'!U$56</f>
        <v>25</v>
      </c>
      <c r="V42" s="135">
        <f t="shared" si="39"/>
        <v>207.535</v>
      </c>
      <c r="W42" s="111">
        <f t="shared" si="40"/>
        <v>14.414999999999992</v>
      </c>
      <c r="X42" s="52">
        <f>'Input Model'!U$65</f>
        <v>128</v>
      </c>
      <c r="Y42" s="51">
        <f t="shared" si="52"/>
        <v>310.53499999999997</v>
      </c>
      <c r="Z42" s="117">
        <f t="shared" si="41"/>
        <v>-88.58499999999998</v>
      </c>
      <c r="AA42" s="147">
        <f>'Input Model'!U$4</f>
        <v>750</v>
      </c>
      <c r="AB42" s="429">
        <f t="shared" si="42"/>
        <v>147712.5</v>
      </c>
      <c r="AC42" s="53">
        <f t="shared" si="43"/>
        <v>18750</v>
      </c>
      <c r="AD42" s="53">
        <f t="shared" si="44"/>
        <v>166462.5</v>
      </c>
      <c r="AE42" s="53">
        <f t="shared" si="45"/>
        <v>109428.75</v>
      </c>
      <c r="AF42" s="53">
        <f t="shared" si="46"/>
        <v>27472.500000000004</v>
      </c>
      <c r="AG42" s="54">
        <f t="shared" si="47"/>
        <v>18750</v>
      </c>
      <c r="AH42" s="53">
        <f t="shared" si="48"/>
        <v>155651.25</v>
      </c>
      <c r="AI42" s="111">
        <f t="shared" si="49"/>
        <v>10811.25</v>
      </c>
      <c r="AJ42" s="55">
        <f t="shared" si="50"/>
        <v>96000</v>
      </c>
      <c r="AK42" s="97">
        <f t="shared" si="53"/>
        <v>232901.25</v>
      </c>
      <c r="AL42" s="106">
        <f t="shared" si="51"/>
        <v>-66438.75</v>
      </c>
      <c r="AM42" s="36">
        <v>1</v>
      </c>
    </row>
    <row r="43" spans="1:39" x14ac:dyDescent="0.25">
      <c r="A43" s="430" t="s">
        <v>4</v>
      </c>
      <c r="B43" s="33" t="s">
        <v>17</v>
      </c>
      <c r="C43" s="66">
        <v>6.58</v>
      </c>
      <c r="D43" s="188">
        <f t="shared" si="54"/>
        <v>6.58</v>
      </c>
      <c r="E43" s="47">
        <f t="shared" si="27"/>
        <v>0.76923076923076927</v>
      </c>
      <c r="F43" s="47">
        <f t="shared" si="28"/>
        <v>7.3492307692307692</v>
      </c>
      <c r="G43" s="47">
        <f t="shared" si="29"/>
        <v>4.4893846153846155</v>
      </c>
      <c r="H43" s="48">
        <f t="shared" si="30"/>
        <v>1.1270769230769231</v>
      </c>
      <c r="I43" s="49">
        <f t="shared" si="31"/>
        <v>0.76923076923076927</v>
      </c>
      <c r="J43" s="48">
        <f t="shared" si="32"/>
        <v>6.3856923076923078</v>
      </c>
      <c r="K43" s="125">
        <f t="shared" si="33"/>
        <v>0.96353846153846145</v>
      </c>
      <c r="L43" s="50">
        <f t="shared" si="34"/>
        <v>3.9384615384615387</v>
      </c>
      <c r="M43" s="48">
        <f t="shared" si="35"/>
        <v>9.5549230769230782</v>
      </c>
      <c r="N43" s="122">
        <f t="shared" si="36"/>
        <v>-2.205692307692309</v>
      </c>
      <c r="O43" s="151">
        <f>'Input Model'!U$10</f>
        <v>32.5</v>
      </c>
      <c r="P43" s="428">
        <f t="shared" si="37"/>
        <v>213.85</v>
      </c>
      <c r="Q43" s="51">
        <f>'Input Model'!U$19</f>
        <v>25</v>
      </c>
      <c r="R43" s="51">
        <f t="shared" si="38"/>
        <v>238.85</v>
      </c>
      <c r="S43" s="51">
        <f>'Input Model'!U$36</f>
        <v>145.905</v>
      </c>
      <c r="T43" s="51">
        <f>'Input Model'!U$44</f>
        <v>36.630000000000003</v>
      </c>
      <c r="U43" s="52">
        <f>'Input Model'!U$56</f>
        <v>25</v>
      </c>
      <c r="V43" s="135">
        <f t="shared" si="39"/>
        <v>207.535</v>
      </c>
      <c r="W43" s="111">
        <f t="shared" si="40"/>
        <v>31.314999999999998</v>
      </c>
      <c r="X43" s="52">
        <f>'Input Model'!U$65</f>
        <v>128</v>
      </c>
      <c r="Y43" s="51">
        <f t="shared" si="52"/>
        <v>310.53499999999997</v>
      </c>
      <c r="Z43" s="117">
        <f t="shared" si="41"/>
        <v>-71.684999999999974</v>
      </c>
      <c r="AA43" s="147">
        <f>'Input Model'!U$4</f>
        <v>750</v>
      </c>
      <c r="AB43" s="429">
        <f t="shared" si="42"/>
        <v>160387.5</v>
      </c>
      <c r="AC43" s="53">
        <f t="shared" si="43"/>
        <v>18750</v>
      </c>
      <c r="AD43" s="53">
        <f t="shared" si="44"/>
        <v>179137.5</v>
      </c>
      <c r="AE43" s="53">
        <f t="shared" si="45"/>
        <v>109428.75</v>
      </c>
      <c r="AF43" s="53">
        <f t="shared" si="46"/>
        <v>27472.500000000004</v>
      </c>
      <c r="AG43" s="54">
        <f t="shared" si="47"/>
        <v>18750</v>
      </c>
      <c r="AH43" s="53">
        <f t="shared" si="48"/>
        <v>155651.25</v>
      </c>
      <c r="AI43" s="111">
        <f t="shared" si="49"/>
        <v>23486.25</v>
      </c>
      <c r="AJ43" s="55">
        <f t="shared" si="50"/>
        <v>96000</v>
      </c>
      <c r="AK43" s="97">
        <f t="shared" si="53"/>
        <v>232901.25</v>
      </c>
      <c r="AL43" s="106">
        <f t="shared" si="51"/>
        <v>-53763.75</v>
      </c>
      <c r="AM43" s="36">
        <v>2</v>
      </c>
    </row>
    <row r="44" spans="1:39" x14ac:dyDescent="0.25">
      <c r="A44" s="430" t="s">
        <v>4</v>
      </c>
      <c r="B44" s="33" t="s">
        <v>18</v>
      </c>
      <c r="C44" s="66">
        <v>7.14</v>
      </c>
      <c r="D44" s="188">
        <f t="shared" si="54"/>
        <v>7.14</v>
      </c>
      <c r="E44" s="47">
        <f t="shared" si="27"/>
        <v>0.76923076923076927</v>
      </c>
      <c r="F44" s="47">
        <f t="shared" si="28"/>
        <v>7.9092307692307688</v>
      </c>
      <c r="G44" s="47">
        <f t="shared" si="29"/>
        <v>4.4893846153846155</v>
      </c>
      <c r="H44" s="48">
        <f t="shared" si="30"/>
        <v>1.1270769230769231</v>
      </c>
      <c r="I44" s="49">
        <f t="shared" si="31"/>
        <v>0.76923076923076927</v>
      </c>
      <c r="J44" s="48">
        <f t="shared" si="32"/>
        <v>6.3856923076923078</v>
      </c>
      <c r="K44" s="125">
        <f t="shared" si="33"/>
        <v>1.5235384615384611</v>
      </c>
      <c r="L44" s="50">
        <f t="shared" si="34"/>
        <v>3.9384615384615387</v>
      </c>
      <c r="M44" s="48">
        <f t="shared" si="35"/>
        <v>9.5549230769230782</v>
      </c>
      <c r="N44" s="122">
        <f t="shared" si="36"/>
        <v>-1.6456923076923093</v>
      </c>
      <c r="O44" s="151">
        <f>'Input Model'!U$10</f>
        <v>32.5</v>
      </c>
      <c r="P44" s="428">
        <f t="shared" si="37"/>
        <v>232.04999999999998</v>
      </c>
      <c r="Q44" s="51">
        <f>'Input Model'!U$19</f>
        <v>25</v>
      </c>
      <c r="R44" s="51">
        <f t="shared" si="38"/>
        <v>257.04999999999995</v>
      </c>
      <c r="S44" s="51">
        <f>'Input Model'!U$36</f>
        <v>145.905</v>
      </c>
      <c r="T44" s="51">
        <f>'Input Model'!U$44</f>
        <v>36.630000000000003</v>
      </c>
      <c r="U44" s="52">
        <f>'Input Model'!U$56</f>
        <v>25</v>
      </c>
      <c r="V44" s="135">
        <f t="shared" si="39"/>
        <v>207.535</v>
      </c>
      <c r="W44" s="111">
        <f t="shared" si="40"/>
        <v>49.514999999999958</v>
      </c>
      <c r="X44" s="52">
        <f>'Input Model'!U$65</f>
        <v>128</v>
      </c>
      <c r="Y44" s="51">
        <f t="shared" si="52"/>
        <v>310.53499999999997</v>
      </c>
      <c r="Z44" s="117">
        <f t="shared" si="41"/>
        <v>-53.485000000000014</v>
      </c>
      <c r="AA44" s="147">
        <f>'Input Model'!U$4</f>
        <v>750</v>
      </c>
      <c r="AB44" s="429">
        <f t="shared" si="42"/>
        <v>174037.5</v>
      </c>
      <c r="AC44" s="53">
        <f t="shared" si="43"/>
        <v>18750</v>
      </c>
      <c r="AD44" s="53">
        <f t="shared" si="44"/>
        <v>192787.5</v>
      </c>
      <c r="AE44" s="53">
        <f t="shared" si="45"/>
        <v>109428.75</v>
      </c>
      <c r="AF44" s="53">
        <f t="shared" si="46"/>
        <v>27472.500000000004</v>
      </c>
      <c r="AG44" s="54">
        <f t="shared" si="47"/>
        <v>18750</v>
      </c>
      <c r="AH44" s="53">
        <f t="shared" si="48"/>
        <v>155651.25</v>
      </c>
      <c r="AI44" s="111">
        <f t="shared" si="49"/>
        <v>37136.25</v>
      </c>
      <c r="AJ44" s="55">
        <f t="shared" si="50"/>
        <v>96000</v>
      </c>
      <c r="AK44" s="97">
        <f t="shared" si="53"/>
        <v>232901.25</v>
      </c>
      <c r="AL44" s="106">
        <f t="shared" si="51"/>
        <v>-40113.75</v>
      </c>
      <c r="AM44" s="36">
        <v>3</v>
      </c>
    </row>
    <row r="45" spans="1:39" x14ac:dyDescent="0.25">
      <c r="A45" s="430" t="s">
        <v>4</v>
      </c>
      <c r="B45" s="33" t="s">
        <v>19</v>
      </c>
      <c r="C45" s="66">
        <v>7.34</v>
      </c>
      <c r="D45" s="188">
        <f t="shared" si="54"/>
        <v>7.34</v>
      </c>
      <c r="E45" s="47">
        <f t="shared" si="27"/>
        <v>0.76923076923076927</v>
      </c>
      <c r="F45" s="47">
        <f t="shared" si="28"/>
        <v>8.1092307692307699</v>
      </c>
      <c r="G45" s="47">
        <f t="shared" si="29"/>
        <v>4.4893846153846155</v>
      </c>
      <c r="H45" s="48">
        <f t="shared" si="30"/>
        <v>1.1270769230769231</v>
      </c>
      <c r="I45" s="49">
        <f t="shared" si="31"/>
        <v>0.76923076923076927</v>
      </c>
      <c r="J45" s="48">
        <f t="shared" si="32"/>
        <v>6.3856923076923078</v>
      </c>
      <c r="K45" s="125">
        <f t="shared" si="33"/>
        <v>1.7235384615384621</v>
      </c>
      <c r="L45" s="50">
        <f t="shared" si="34"/>
        <v>3.9384615384615387</v>
      </c>
      <c r="M45" s="48">
        <f t="shared" si="35"/>
        <v>9.5549230769230782</v>
      </c>
      <c r="N45" s="122">
        <f t="shared" si="36"/>
        <v>-1.4456923076923083</v>
      </c>
      <c r="O45" s="151">
        <f>'Input Model'!U$10</f>
        <v>32.5</v>
      </c>
      <c r="P45" s="428">
        <f t="shared" si="37"/>
        <v>238.54999999999998</v>
      </c>
      <c r="Q45" s="51">
        <f>'Input Model'!U$19</f>
        <v>25</v>
      </c>
      <c r="R45" s="51">
        <f t="shared" si="38"/>
        <v>263.54999999999995</v>
      </c>
      <c r="S45" s="51">
        <f>'Input Model'!U$36</f>
        <v>145.905</v>
      </c>
      <c r="T45" s="51">
        <f>'Input Model'!U$44</f>
        <v>36.630000000000003</v>
      </c>
      <c r="U45" s="52">
        <f>'Input Model'!U$56</f>
        <v>25</v>
      </c>
      <c r="V45" s="135">
        <f t="shared" si="39"/>
        <v>207.535</v>
      </c>
      <c r="W45" s="111">
        <f t="shared" si="40"/>
        <v>56.014999999999958</v>
      </c>
      <c r="X45" s="52">
        <f>'Input Model'!U$65</f>
        <v>128</v>
      </c>
      <c r="Y45" s="51">
        <f t="shared" si="52"/>
        <v>310.53499999999997</v>
      </c>
      <c r="Z45" s="117">
        <f t="shared" si="41"/>
        <v>-46.985000000000014</v>
      </c>
      <c r="AA45" s="147">
        <f>'Input Model'!U$4</f>
        <v>750</v>
      </c>
      <c r="AB45" s="429">
        <f t="shared" si="42"/>
        <v>178912.5</v>
      </c>
      <c r="AC45" s="53">
        <f t="shared" si="43"/>
        <v>18750</v>
      </c>
      <c r="AD45" s="53">
        <f t="shared" si="44"/>
        <v>197662.5</v>
      </c>
      <c r="AE45" s="53">
        <f t="shared" si="45"/>
        <v>109428.75</v>
      </c>
      <c r="AF45" s="53">
        <f t="shared" si="46"/>
        <v>27472.500000000004</v>
      </c>
      <c r="AG45" s="54">
        <f t="shared" si="47"/>
        <v>18750</v>
      </c>
      <c r="AH45" s="53">
        <f t="shared" si="48"/>
        <v>155651.25</v>
      </c>
      <c r="AI45" s="111">
        <f t="shared" si="49"/>
        <v>42011.25</v>
      </c>
      <c r="AJ45" s="55">
        <f t="shared" si="50"/>
        <v>96000</v>
      </c>
      <c r="AK45" s="97">
        <f t="shared" si="53"/>
        <v>232901.25</v>
      </c>
      <c r="AL45" s="106">
        <f t="shared" si="51"/>
        <v>-35238.75</v>
      </c>
      <c r="AM45" s="36">
        <v>4</v>
      </c>
    </row>
    <row r="46" spans="1:39" x14ac:dyDescent="0.25">
      <c r="A46" s="430" t="s">
        <v>4</v>
      </c>
      <c r="B46" s="33" t="s">
        <v>20</v>
      </c>
      <c r="C46" s="66">
        <v>7.62</v>
      </c>
      <c r="D46" s="188">
        <f t="shared" si="54"/>
        <v>7.62</v>
      </c>
      <c r="E46" s="47">
        <f t="shared" si="27"/>
        <v>0.76923076923076927</v>
      </c>
      <c r="F46" s="47">
        <f t="shared" si="28"/>
        <v>8.3892307692307693</v>
      </c>
      <c r="G46" s="47">
        <f t="shared" si="29"/>
        <v>4.4893846153846155</v>
      </c>
      <c r="H46" s="48">
        <f t="shared" si="30"/>
        <v>1.1270769230769231</v>
      </c>
      <c r="I46" s="49">
        <f t="shared" si="31"/>
        <v>0.76923076923076927</v>
      </c>
      <c r="J46" s="48">
        <f t="shared" si="32"/>
        <v>6.3856923076923078</v>
      </c>
      <c r="K46" s="125">
        <f t="shared" si="33"/>
        <v>2.0035384615384615</v>
      </c>
      <c r="L46" s="50">
        <f t="shared" si="34"/>
        <v>3.9384615384615387</v>
      </c>
      <c r="M46" s="48">
        <f t="shared" si="35"/>
        <v>9.5549230769230782</v>
      </c>
      <c r="N46" s="122">
        <f t="shared" si="36"/>
        <v>-1.1656923076923089</v>
      </c>
      <c r="O46" s="151">
        <f>'Input Model'!U$10</f>
        <v>32.5</v>
      </c>
      <c r="P46" s="428">
        <f t="shared" si="37"/>
        <v>247.65</v>
      </c>
      <c r="Q46" s="51">
        <f>'Input Model'!U$19</f>
        <v>25</v>
      </c>
      <c r="R46" s="51">
        <f t="shared" si="38"/>
        <v>272.64999999999998</v>
      </c>
      <c r="S46" s="51">
        <f>'Input Model'!U$36</f>
        <v>145.905</v>
      </c>
      <c r="T46" s="51">
        <f>'Input Model'!U$44</f>
        <v>36.630000000000003</v>
      </c>
      <c r="U46" s="52">
        <f>'Input Model'!U$56</f>
        <v>25</v>
      </c>
      <c r="V46" s="135">
        <f t="shared" si="39"/>
        <v>207.535</v>
      </c>
      <c r="W46" s="111">
        <f t="shared" si="40"/>
        <v>65.114999999999981</v>
      </c>
      <c r="X46" s="52">
        <f>'Input Model'!U$65</f>
        <v>128</v>
      </c>
      <c r="Y46" s="51">
        <f t="shared" si="52"/>
        <v>310.53499999999997</v>
      </c>
      <c r="Z46" s="117">
        <f t="shared" si="41"/>
        <v>-37.884999999999991</v>
      </c>
      <c r="AA46" s="147">
        <f>'Input Model'!U$4</f>
        <v>750</v>
      </c>
      <c r="AB46" s="429">
        <f t="shared" si="42"/>
        <v>185737.5</v>
      </c>
      <c r="AC46" s="53">
        <f t="shared" si="43"/>
        <v>18750</v>
      </c>
      <c r="AD46" s="53">
        <f t="shared" si="44"/>
        <v>204487.5</v>
      </c>
      <c r="AE46" s="53">
        <f t="shared" si="45"/>
        <v>109428.75</v>
      </c>
      <c r="AF46" s="53">
        <f t="shared" si="46"/>
        <v>27472.500000000004</v>
      </c>
      <c r="AG46" s="54">
        <f t="shared" si="47"/>
        <v>18750</v>
      </c>
      <c r="AH46" s="53">
        <f t="shared" si="48"/>
        <v>155651.25</v>
      </c>
      <c r="AI46" s="111">
        <f t="shared" si="49"/>
        <v>48836.25</v>
      </c>
      <c r="AJ46" s="55">
        <f t="shared" si="50"/>
        <v>96000</v>
      </c>
      <c r="AK46" s="97">
        <f t="shared" si="53"/>
        <v>232901.25</v>
      </c>
      <c r="AL46" s="106">
        <f t="shared" si="51"/>
        <v>-28413.75</v>
      </c>
      <c r="AM46" s="36">
        <v>5</v>
      </c>
    </row>
    <row r="47" spans="1:39" x14ac:dyDescent="0.25">
      <c r="A47" s="430" t="s">
        <v>4</v>
      </c>
      <c r="B47" s="33" t="s">
        <v>21</v>
      </c>
      <c r="C47" s="66">
        <v>8.39</v>
      </c>
      <c r="D47" s="188">
        <f t="shared" si="54"/>
        <v>8.39</v>
      </c>
      <c r="E47" s="47">
        <f t="shared" si="27"/>
        <v>0.76923076923076927</v>
      </c>
      <c r="F47" s="47">
        <f t="shared" si="28"/>
        <v>9.1592307692307706</v>
      </c>
      <c r="G47" s="47">
        <f t="shared" si="29"/>
        <v>4.4893846153846155</v>
      </c>
      <c r="H47" s="48">
        <f t="shared" si="30"/>
        <v>1.1270769230769231</v>
      </c>
      <c r="I47" s="49">
        <f t="shared" si="31"/>
        <v>0.76923076923076927</v>
      </c>
      <c r="J47" s="48">
        <f t="shared" si="32"/>
        <v>6.3856923076923078</v>
      </c>
      <c r="K47" s="125">
        <f t="shared" si="33"/>
        <v>2.7735384615384628</v>
      </c>
      <c r="L47" s="50">
        <f t="shared" si="34"/>
        <v>3.9384615384615387</v>
      </c>
      <c r="M47" s="48">
        <f t="shared" si="35"/>
        <v>9.5549230769230782</v>
      </c>
      <c r="N47" s="122">
        <f t="shared" si="36"/>
        <v>-0.39569230769230757</v>
      </c>
      <c r="O47" s="151">
        <f>'Input Model'!U$10</f>
        <v>32.5</v>
      </c>
      <c r="P47" s="428">
        <f t="shared" si="37"/>
        <v>272.67500000000001</v>
      </c>
      <c r="Q47" s="51">
        <f>'Input Model'!U$19</f>
        <v>25</v>
      </c>
      <c r="R47" s="51">
        <f t="shared" si="38"/>
        <v>297.67500000000001</v>
      </c>
      <c r="S47" s="51">
        <f>'Input Model'!U$36</f>
        <v>145.905</v>
      </c>
      <c r="T47" s="51">
        <f>'Input Model'!U$44</f>
        <v>36.630000000000003</v>
      </c>
      <c r="U47" s="52">
        <f>'Input Model'!U$56</f>
        <v>25</v>
      </c>
      <c r="V47" s="135">
        <f t="shared" si="39"/>
        <v>207.535</v>
      </c>
      <c r="W47" s="111">
        <f t="shared" si="40"/>
        <v>90.140000000000015</v>
      </c>
      <c r="X47" s="52">
        <f>'Input Model'!U$65</f>
        <v>128</v>
      </c>
      <c r="Y47" s="51">
        <f t="shared" si="52"/>
        <v>310.53499999999997</v>
      </c>
      <c r="Z47" s="117">
        <f t="shared" si="41"/>
        <v>-12.859999999999957</v>
      </c>
      <c r="AA47" s="147">
        <f>'Input Model'!U$4</f>
        <v>750</v>
      </c>
      <c r="AB47" s="429">
        <f t="shared" si="42"/>
        <v>204506.25</v>
      </c>
      <c r="AC47" s="53">
        <f t="shared" si="43"/>
        <v>18750</v>
      </c>
      <c r="AD47" s="53">
        <f t="shared" si="44"/>
        <v>223256.25</v>
      </c>
      <c r="AE47" s="53">
        <f t="shared" si="45"/>
        <v>109428.75</v>
      </c>
      <c r="AF47" s="53">
        <f t="shared" si="46"/>
        <v>27472.500000000004</v>
      </c>
      <c r="AG47" s="54">
        <f t="shared" si="47"/>
        <v>18750</v>
      </c>
      <c r="AH47" s="53">
        <f t="shared" si="48"/>
        <v>155651.25</v>
      </c>
      <c r="AI47" s="111">
        <f t="shared" si="49"/>
        <v>67605</v>
      </c>
      <c r="AJ47" s="55">
        <f t="shared" si="50"/>
        <v>96000</v>
      </c>
      <c r="AK47" s="97">
        <f t="shared" si="53"/>
        <v>232901.25</v>
      </c>
      <c r="AL47" s="106">
        <f t="shared" si="51"/>
        <v>-9645</v>
      </c>
      <c r="AM47" s="36">
        <v>6</v>
      </c>
    </row>
    <row r="48" spans="1:39" x14ac:dyDescent="0.25">
      <c r="A48" s="430" t="s">
        <v>4</v>
      </c>
      <c r="B48" s="33" t="s">
        <v>11</v>
      </c>
      <c r="C48" s="66">
        <v>9.44</v>
      </c>
      <c r="D48" s="188">
        <f t="shared" si="54"/>
        <v>9.44</v>
      </c>
      <c r="E48" s="47">
        <f t="shared" si="27"/>
        <v>0.76923076923076927</v>
      </c>
      <c r="F48" s="47">
        <f t="shared" si="28"/>
        <v>10.20923076923077</v>
      </c>
      <c r="G48" s="47">
        <f t="shared" si="29"/>
        <v>4.4893846153846155</v>
      </c>
      <c r="H48" s="48">
        <f t="shared" si="30"/>
        <v>1.1270769230769231</v>
      </c>
      <c r="I48" s="49">
        <f t="shared" si="31"/>
        <v>0.76923076923076927</v>
      </c>
      <c r="J48" s="48">
        <f t="shared" si="32"/>
        <v>6.3856923076923078</v>
      </c>
      <c r="K48" s="125">
        <f t="shared" si="33"/>
        <v>3.8235384615384618</v>
      </c>
      <c r="L48" s="50">
        <f t="shared" si="34"/>
        <v>3.9384615384615387</v>
      </c>
      <c r="M48" s="48">
        <f t="shared" si="35"/>
        <v>9.5549230769230782</v>
      </c>
      <c r="N48" s="122">
        <f t="shared" si="36"/>
        <v>0.65430769230769137</v>
      </c>
      <c r="O48" s="151">
        <f>'Input Model'!U$10</f>
        <v>32.5</v>
      </c>
      <c r="P48" s="428">
        <f t="shared" si="37"/>
        <v>306.8</v>
      </c>
      <c r="Q48" s="51">
        <f>'Input Model'!U$19</f>
        <v>25</v>
      </c>
      <c r="R48" s="51">
        <f t="shared" si="38"/>
        <v>331.8</v>
      </c>
      <c r="S48" s="51">
        <f>'Input Model'!U$36</f>
        <v>145.905</v>
      </c>
      <c r="T48" s="51">
        <f>'Input Model'!U$44</f>
        <v>36.630000000000003</v>
      </c>
      <c r="U48" s="52">
        <f>'Input Model'!U$56</f>
        <v>25</v>
      </c>
      <c r="V48" s="135">
        <f t="shared" si="39"/>
        <v>207.535</v>
      </c>
      <c r="W48" s="111">
        <f t="shared" si="40"/>
        <v>124.26500000000001</v>
      </c>
      <c r="X48" s="52">
        <f>'Input Model'!U$65</f>
        <v>128</v>
      </c>
      <c r="Y48" s="51">
        <f t="shared" si="52"/>
        <v>310.53499999999997</v>
      </c>
      <c r="Z48" s="117">
        <f t="shared" si="41"/>
        <v>21.265000000000043</v>
      </c>
      <c r="AA48" s="147">
        <f>'Input Model'!U$4</f>
        <v>750</v>
      </c>
      <c r="AB48" s="429">
        <f t="shared" si="42"/>
        <v>230100</v>
      </c>
      <c r="AC48" s="53">
        <f t="shared" si="43"/>
        <v>18750</v>
      </c>
      <c r="AD48" s="53">
        <f t="shared" si="44"/>
        <v>248850</v>
      </c>
      <c r="AE48" s="53">
        <f t="shared" si="45"/>
        <v>109428.75</v>
      </c>
      <c r="AF48" s="53">
        <f t="shared" si="46"/>
        <v>27472.500000000004</v>
      </c>
      <c r="AG48" s="54">
        <f t="shared" si="47"/>
        <v>18750</v>
      </c>
      <c r="AH48" s="53">
        <f t="shared" si="48"/>
        <v>155651.25</v>
      </c>
      <c r="AI48" s="111">
        <f t="shared" si="49"/>
        <v>93198.75</v>
      </c>
      <c r="AJ48" s="55">
        <f t="shared" si="50"/>
        <v>96000</v>
      </c>
      <c r="AK48" s="97">
        <f t="shared" si="53"/>
        <v>232901.25</v>
      </c>
      <c r="AL48" s="106">
        <f t="shared" si="51"/>
        <v>15948.75</v>
      </c>
      <c r="AM48" s="36">
        <v>7</v>
      </c>
    </row>
    <row r="49" spans="1:39" x14ac:dyDescent="0.25">
      <c r="A49" s="430" t="s">
        <v>4</v>
      </c>
      <c r="B49" s="33" t="s">
        <v>12</v>
      </c>
      <c r="C49" s="66">
        <v>9.67</v>
      </c>
      <c r="D49" s="188">
        <f t="shared" si="54"/>
        <v>9.67</v>
      </c>
      <c r="E49" s="47">
        <f t="shared" si="27"/>
        <v>0.76923076923076927</v>
      </c>
      <c r="F49" s="47">
        <f t="shared" si="28"/>
        <v>10.43923076923077</v>
      </c>
      <c r="G49" s="47">
        <f t="shared" si="29"/>
        <v>4.4893846153846155</v>
      </c>
      <c r="H49" s="48">
        <f t="shared" si="30"/>
        <v>1.1270769230769231</v>
      </c>
      <c r="I49" s="49">
        <f t="shared" si="31"/>
        <v>0.76923076923076927</v>
      </c>
      <c r="J49" s="48">
        <f t="shared" si="32"/>
        <v>6.3856923076923078</v>
      </c>
      <c r="K49" s="125">
        <f t="shared" si="33"/>
        <v>4.0535384615384622</v>
      </c>
      <c r="L49" s="50">
        <f t="shared" si="34"/>
        <v>3.9384615384615387</v>
      </c>
      <c r="M49" s="48">
        <f t="shared" si="35"/>
        <v>9.5549230769230782</v>
      </c>
      <c r="N49" s="122">
        <f t="shared" si="36"/>
        <v>0.8843076923076918</v>
      </c>
      <c r="O49" s="151">
        <f>'Input Model'!U$10</f>
        <v>32.5</v>
      </c>
      <c r="P49" s="428">
        <f t="shared" si="37"/>
        <v>314.27499999999998</v>
      </c>
      <c r="Q49" s="51">
        <f>'Input Model'!U$19</f>
        <v>25</v>
      </c>
      <c r="R49" s="51">
        <f t="shared" si="38"/>
        <v>339.27499999999998</v>
      </c>
      <c r="S49" s="51">
        <f>'Input Model'!U$36</f>
        <v>145.905</v>
      </c>
      <c r="T49" s="51">
        <f>'Input Model'!U$44</f>
        <v>36.630000000000003</v>
      </c>
      <c r="U49" s="52">
        <f>'Input Model'!U$56</f>
        <v>25</v>
      </c>
      <c r="V49" s="135">
        <f t="shared" si="39"/>
        <v>207.535</v>
      </c>
      <c r="W49" s="111">
        <f t="shared" si="40"/>
        <v>131.73999999999998</v>
      </c>
      <c r="X49" s="52">
        <f>'Input Model'!U$65</f>
        <v>128</v>
      </c>
      <c r="Y49" s="51">
        <f t="shared" si="52"/>
        <v>310.53499999999997</v>
      </c>
      <c r="Z49" s="117">
        <f t="shared" si="41"/>
        <v>28.740000000000009</v>
      </c>
      <c r="AA49" s="147">
        <f>'Input Model'!U$4</f>
        <v>750</v>
      </c>
      <c r="AB49" s="429">
        <f t="shared" si="42"/>
        <v>235706.24999999997</v>
      </c>
      <c r="AC49" s="53">
        <f t="shared" si="43"/>
        <v>18750</v>
      </c>
      <c r="AD49" s="53">
        <f t="shared" si="44"/>
        <v>254456.24999999997</v>
      </c>
      <c r="AE49" s="53">
        <f t="shared" si="45"/>
        <v>109428.75</v>
      </c>
      <c r="AF49" s="53">
        <f t="shared" si="46"/>
        <v>27472.500000000004</v>
      </c>
      <c r="AG49" s="54">
        <f t="shared" si="47"/>
        <v>18750</v>
      </c>
      <c r="AH49" s="53">
        <f t="shared" si="48"/>
        <v>155651.25</v>
      </c>
      <c r="AI49" s="111">
        <f t="shared" si="49"/>
        <v>98804.999999999971</v>
      </c>
      <c r="AJ49" s="55">
        <f t="shared" si="50"/>
        <v>96000</v>
      </c>
      <c r="AK49" s="97">
        <f t="shared" si="53"/>
        <v>232901.25</v>
      </c>
      <c r="AL49" s="106">
        <f t="shared" si="51"/>
        <v>21554.999999999971</v>
      </c>
      <c r="AM49" s="36">
        <v>8</v>
      </c>
    </row>
    <row r="50" spans="1:39" x14ac:dyDescent="0.25">
      <c r="A50" s="430" t="s">
        <v>4</v>
      </c>
      <c r="B50" s="33" t="s">
        <v>13</v>
      </c>
      <c r="C50" s="66">
        <v>9.7200000000000006</v>
      </c>
      <c r="D50" s="188">
        <f t="shared" si="54"/>
        <v>9.7200000000000006</v>
      </c>
      <c r="E50" s="47">
        <f t="shared" si="27"/>
        <v>0.76923076923076927</v>
      </c>
      <c r="F50" s="47">
        <f t="shared" si="28"/>
        <v>10.489230769230771</v>
      </c>
      <c r="G50" s="47">
        <f t="shared" si="29"/>
        <v>4.4893846153846155</v>
      </c>
      <c r="H50" s="48">
        <f t="shared" si="30"/>
        <v>1.1270769230769231</v>
      </c>
      <c r="I50" s="49">
        <f t="shared" si="31"/>
        <v>0.76923076923076927</v>
      </c>
      <c r="J50" s="48">
        <f t="shared" si="32"/>
        <v>6.3856923076923078</v>
      </c>
      <c r="K50" s="125">
        <f t="shared" si="33"/>
        <v>4.1035384615384629</v>
      </c>
      <c r="L50" s="50">
        <f t="shared" si="34"/>
        <v>3.9384615384615387</v>
      </c>
      <c r="M50" s="48">
        <f t="shared" si="35"/>
        <v>9.5549230769230782</v>
      </c>
      <c r="N50" s="122">
        <f t="shared" si="36"/>
        <v>0.93430769230769251</v>
      </c>
      <c r="O50" s="151">
        <f>'Input Model'!U$10</f>
        <v>32.5</v>
      </c>
      <c r="P50" s="428">
        <f t="shared" si="37"/>
        <v>315.90000000000003</v>
      </c>
      <c r="Q50" s="51">
        <f>'Input Model'!U$19</f>
        <v>25</v>
      </c>
      <c r="R50" s="51">
        <f t="shared" si="38"/>
        <v>340.90000000000003</v>
      </c>
      <c r="S50" s="51">
        <f>'Input Model'!U$36</f>
        <v>145.905</v>
      </c>
      <c r="T50" s="51">
        <f>'Input Model'!U$44</f>
        <v>36.630000000000003</v>
      </c>
      <c r="U50" s="52">
        <f>'Input Model'!U$56</f>
        <v>25</v>
      </c>
      <c r="V50" s="135">
        <f t="shared" si="39"/>
        <v>207.535</v>
      </c>
      <c r="W50" s="111">
        <f t="shared" si="40"/>
        <v>133.36500000000004</v>
      </c>
      <c r="X50" s="52">
        <f>'Input Model'!U$65</f>
        <v>128</v>
      </c>
      <c r="Y50" s="51">
        <f t="shared" si="52"/>
        <v>310.53499999999997</v>
      </c>
      <c r="Z50" s="117">
        <f t="shared" si="41"/>
        <v>30.365000000000066</v>
      </c>
      <c r="AA50" s="147">
        <f>'Input Model'!U$4</f>
        <v>750</v>
      </c>
      <c r="AB50" s="429">
        <f t="shared" si="42"/>
        <v>236925.00000000003</v>
      </c>
      <c r="AC50" s="53">
        <f t="shared" si="43"/>
        <v>18750</v>
      </c>
      <c r="AD50" s="53">
        <f t="shared" si="44"/>
        <v>255675.00000000003</v>
      </c>
      <c r="AE50" s="53">
        <f t="shared" si="45"/>
        <v>109428.75</v>
      </c>
      <c r="AF50" s="53">
        <f t="shared" si="46"/>
        <v>27472.500000000004</v>
      </c>
      <c r="AG50" s="54">
        <f t="shared" si="47"/>
        <v>18750</v>
      </c>
      <c r="AH50" s="53">
        <f t="shared" si="48"/>
        <v>155651.25</v>
      </c>
      <c r="AI50" s="111">
        <f t="shared" si="49"/>
        <v>100023.75000000003</v>
      </c>
      <c r="AJ50" s="55">
        <f t="shared" si="50"/>
        <v>96000</v>
      </c>
      <c r="AK50" s="97">
        <f t="shared" si="53"/>
        <v>232901.25</v>
      </c>
      <c r="AL50" s="106">
        <f t="shared" si="51"/>
        <v>22773.750000000029</v>
      </c>
      <c r="AM50" s="36">
        <v>9</v>
      </c>
    </row>
    <row r="51" spans="1:39" x14ac:dyDescent="0.25">
      <c r="A51" s="430" t="s">
        <v>4</v>
      </c>
      <c r="B51" s="33" t="s">
        <v>14</v>
      </c>
      <c r="C51" s="66">
        <v>9.34</v>
      </c>
      <c r="D51" s="188">
        <f t="shared" si="54"/>
        <v>9.34</v>
      </c>
      <c r="E51" s="47">
        <f t="shared" si="27"/>
        <v>0.76923076923076927</v>
      </c>
      <c r="F51" s="47">
        <f t="shared" si="28"/>
        <v>10.10923076923077</v>
      </c>
      <c r="G51" s="47">
        <f t="shared" si="29"/>
        <v>4.4893846153846155</v>
      </c>
      <c r="H51" s="48">
        <f t="shared" si="30"/>
        <v>1.1270769230769231</v>
      </c>
      <c r="I51" s="49">
        <f t="shared" si="31"/>
        <v>0.76923076923076927</v>
      </c>
      <c r="J51" s="48">
        <f t="shared" si="32"/>
        <v>6.3856923076923078</v>
      </c>
      <c r="K51" s="125">
        <f t="shared" si="33"/>
        <v>3.7235384615384621</v>
      </c>
      <c r="L51" s="50">
        <f t="shared" si="34"/>
        <v>3.9384615384615387</v>
      </c>
      <c r="M51" s="48">
        <f t="shared" si="35"/>
        <v>9.5549230769230782</v>
      </c>
      <c r="N51" s="122">
        <f t="shared" si="36"/>
        <v>0.55430769230769172</v>
      </c>
      <c r="O51" s="151">
        <f>'Input Model'!U$10</f>
        <v>32.5</v>
      </c>
      <c r="P51" s="428">
        <f t="shared" si="37"/>
        <v>303.55</v>
      </c>
      <c r="Q51" s="51">
        <f>'Input Model'!U$19</f>
        <v>25</v>
      </c>
      <c r="R51" s="51">
        <f t="shared" si="38"/>
        <v>328.55</v>
      </c>
      <c r="S51" s="51">
        <f>'Input Model'!U$36</f>
        <v>145.905</v>
      </c>
      <c r="T51" s="51">
        <f>'Input Model'!U$44</f>
        <v>36.630000000000003</v>
      </c>
      <c r="U51" s="52">
        <f>'Input Model'!U$56</f>
        <v>25</v>
      </c>
      <c r="V51" s="135">
        <f t="shared" si="39"/>
        <v>207.535</v>
      </c>
      <c r="W51" s="111">
        <f t="shared" si="40"/>
        <v>121.01500000000001</v>
      </c>
      <c r="X51" s="52">
        <f>'Input Model'!U$65</f>
        <v>128</v>
      </c>
      <c r="Y51" s="51">
        <f t="shared" si="52"/>
        <v>310.53499999999997</v>
      </c>
      <c r="Z51" s="117">
        <f t="shared" si="41"/>
        <v>18.015000000000043</v>
      </c>
      <c r="AA51" s="147">
        <f>'Input Model'!U$4</f>
        <v>750</v>
      </c>
      <c r="AB51" s="429">
        <f t="shared" si="42"/>
        <v>227662.5</v>
      </c>
      <c r="AC51" s="53">
        <f t="shared" si="43"/>
        <v>18750</v>
      </c>
      <c r="AD51" s="53">
        <f t="shared" si="44"/>
        <v>246412.5</v>
      </c>
      <c r="AE51" s="53">
        <f t="shared" si="45"/>
        <v>109428.75</v>
      </c>
      <c r="AF51" s="53">
        <f t="shared" si="46"/>
        <v>27472.500000000004</v>
      </c>
      <c r="AG51" s="54">
        <f t="shared" si="47"/>
        <v>18750</v>
      </c>
      <c r="AH51" s="53">
        <f t="shared" si="48"/>
        <v>155651.25</v>
      </c>
      <c r="AI51" s="111">
        <f t="shared" si="49"/>
        <v>90761.25</v>
      </c>
      <c r="AJ51" s="55">
        <f t="shared" si="50"/>
        <v>96000</v>
      </c>
      <c r="AK51" s="97">
        <f t="shared" si="53"/>
        <v>232901.25</v>
      </c>
      <c r="AL51" s="106">
        <f t="shared" si="51"/>
        <v>13511.25</v>
      </c>
      <c r="AM51" s="36">
        <v>10</v>
      </c>
    </row>
    <row r="52" spans="1:39" x14ac:dyDescent="0.25">
      <c r="A52" s="430" t="s">
        <v>4</v>
      </c>
      <c r="B52" s="33" t="s">
        <v>15</v>
      </c>
      <c r="C52" s="66">
        <v>8.58</v>
      </c>
      <c r="D52" s="188">
        <f t="shared" si="54"/>
        <v>8.58</v>
      </c>
      <c r="E52" s="47">
        <f t="shared" si="27"/>
        <v>0.76923076923076927</v>
      </c>
      <c r="F52" s="47">
        <f t="shared" si="28"/>
        <v>9.3492307692307701</v>
      </c>
      <c r="G52" s="47">
        <f t="shared" si="29"/>
        <v>4.4893846153846155</v>
      </c>
      <c r="H52" s="48">
        <f t="shared" si="30"/>
        <v>1.1270769230769231</v>
      </c>
      <c r="I52" s="49">
        <f t="shared" si="31"/>
        <v>0.76923076923076927</v>
      </c>
      <c r="J52" s="48">
        <f t="shared" si="32"/>
        <v>6.3856923076923078</v>
      </c>
      <c r="K52" s="125">
        <f t="shared" si="33"/>
        <v>2.9635384615384623</v>
      </c>
      <c r="L52" s="50">
        <f t="shared" si="34"/>
        <v>3.9384615384615387</v>
      </c>
      <c r="M52" s="48">
        <f t="shared" si="35"/>
        <v>9.5549230769230782</v>
      </c>
      <c r="N52" s="122">
        <f t="shared" si="36"/>
        <v>-0.20569230769230806</v>
      </c>
      <c r="O52" s="151">
        <f>'Input Model'!U$10</f>
        <v>32.5</v>
      </c>
      <c r="P52" s="428">
        <f t="shared" si="37"/>
        <v>278.85000000000002</v>
      </c>
      <c r="Q52" s="51">
        <f>'Input Model'!U$19</f>
        <v>25</v>
      </c>
      <c r="R52" s="51">
        <f t="shared" si="38"/>
        <v>303.85000000000002</v>
      </c>
      <c r="S52" s="51">
        <f>'Input Model'!U$36</f>
        <v>145.905</v>
      </c>
      <c r="T52" s="51">
        <f>'Input Model'!U$44</f>
        <v>36.630000000000003</v>
      </c>
      <c r="U52" s="52">
        <f>'Input Model'!U$56</f>
        <v>25</v>
      </c>
      <c r="V52" s="135">
        <f t="shared" si="39"/>
        <v>207.535</v>
      </c>
      <c r="W52" s="111">
        <f t="shared" si="40"/>
        <v>96.315000000000026</v>
      </c>
      <c r="X52" s="52">
        <f>'Input Model'!U$65</f>
        <v>128</v>
      </c>
      <c r="Y52" s="51">
        <f t="shared" si="52"/>
        <v>310.53499999999997</v>
      </c>
      <c r="Z52" s="117">
        <f t="shared" si="41"/>
        <v>-6.6849999999999454</v>
      </c>
      <c r="AA52" s="147">
        <f>'Input Model'!U$4</f>
        <v>750</v>
      </c>
      <c r="AB52" s="429">
        <f t="shared" si="42"/>
        <v>209137.50000000003</v>
      </c>
      <c r="AC52" s="53">
        <f t="shared" si="43"/>
        <v>18750</v>
      </c>
      <c r="AD52" s="53">
        <f t="shared" si="44"/>
        <v>227887.50000000003</v>
      </c>
      <c r="AE52" s="53">
        <f t="shared" si="45"/>
        <v>109428.75</v>
      </c>
      <c r="AF52" s="53">
        <f t="shared" si="46"/>
        <v>27472.500000000004</v>
      </c>
      <c r="AG52" s="54">
        <f t="shared" si="47"/>
        <v>18750</v>
      </c>
      <c r="AH52" s="53">
        <f t="shared" si="48"/>
        <v>155651.25</v>
      </c>
      <c r="AI52" s="111">
        <f t="shared" si="49"/>
        <v>72236.250000000029</v>
      </c>
      <c r="AJ52" s="55">
        <f t="shared" si="50"/>
        <v>96000</v>
      </c>
      <c r="AK52" s="97">
        <f t="shared" si="53"/>
        <v>232901.25</v>
      </c>
      <c r="AL52" s="106">
        <f t="shared" si="51"/>
        <v>-5013.7499999999709</v>
      </c>
      <c r="AM52" s="36">
        <v>11</v>
      </c>
    </row>
    <row r="53" spans="1:39" x14ac:dyDescent="0.25">
      <c r="A53" s="22" t="s">
        <v>4</v>
      </c>
      <c r="B53" s="132" t="s">
        <v>119</v>
      </c>
      <c r="C53" s="79">
        <v>6.8</v>
      </c>
      <c r="D53" s="95">
        <f t="shared" si="54"/>
        <v>6.8</v>
      </c>
      <c r="E53" s="56">
        <f t="shared" si="27"/>
        <v>0.76923076923076927</v>
      </c>
      <c r="F53" s="56">
        <f t="shared" si="28"/>
        <v>7.569230769230769</v>
      </c>
      <c r="G53" s="56">
        <f t="shared" si="29"/>
        <v>4.4893846153846155</v>
      </c>
      <c r="H53" s="57">
        <f t="shared" si="30"/>
        <v>1.1270769230769231</v>
      </c>
      <c r="I53" s="58">
        <f t="shared" si="31"/>
        <v>0.76923076923076927</v>
      </c>
      <c r="J53" s="57">
        <f t="shared" si="32"/>
        <v>6.3856923076923078</v>
      </c>
      <c r="K53" s="126">
        <f t="shared" si="33"/>
        <v>1.1835384615384612</v>
      </c>
      <c r="L53" s="59">
        <f t="shared" si="34"/>
        <v>3.9384615384615387</v>
      </c>
      <c r="M53" s="57">
        <f t="shared" si="35"/>
        <v>9.5549230769230782</v>
      </c>
      <c r="N53" s="123">
        <f t="shared" si="36"/>
        <v>-1.9856923076923092</v>
      </c>
      <c r="O53" s="152">
        <f>'Input Model'!U$10</f>
        <v>32.5</v>
      </c>
      <c r="P53" s="60">
        <f t="shared" si="37"/>
        <v>221</v>
      </c>
      <c r="Q53" s="61">
        <f>'Input Model'!U$19</f>
        <v>25</v>
      </c>
      <c r="R53" s="61">
        <f t="shared" si="38"/>
        <v>246</v>
      </c>
      <c r="S53" s="61">
        <f>'Input Model'!U$36</f>
        <v>145.905</v>
      </c>
      <c r="T53" s="61">
        <f>'Input Model'!U$44</f>
        <v>36.630000000000003</v>
      </c>
      <c r="U53" s="62">
        <f>'Input Model'!U$56</f>
        <v>25</v>
      </c>
      <c r="V53" s="136">
        <f t="shared" si="39"/>
        <v>207.535</v>
      </c>
      <c r="W53" s="112">
        <f t="shared" si="40"/>
        <v>38.465000000000003</v>
      </c>
      <c r="X53" s="62">
        <f>'Input Model'!U$65</f>
        <v>128</v>
      </c>
      <c r="Y53" s="61">
        <f t="shared" si="52"/>
        <v>310.53499999999997</v>
      </c>
      <c r="Z53" s="118">
        <f t="shared" si="41"/>
        <v>-64.534999999999968</v>
      </c>
      <c r="AA53" s="148">
        <f>'Input Model'!U$4</f>
        <v>750</v>
      </c>
      <c r="AB53" s="72">
        <f t="shared" si="42"/>
        <v>165750</v>
      </c>
      <c r="AC53" s="63">
        <f t="shared" si="43"/>
        <v>18750</v>
      </c>
      <c r="AD53" s="63">
        <f t="shared" si="44"/>
        <v>184500</v>
      </c>
      <c r="AE53" s="63">
        <f t="shared" si="45"/>
        <v>109428.75</v>
      </c>
      <c r="AF53" s="63">
        <f t="shared" si="46"/>
        <v>27472.500000000004</v>
      </c>
      <c r="AG53" s="64">
        <f t="shared" si="47"/>
        <v>18750</v>
      </c>
      <c r="AH53" s="63">
        <f t="shared" si="48"/>
        <v>155651.25</v>
      </c>
      <c r="AI53" s="112">
        <f t="shared" si="49"/>
        <v>28848.75</v>
      </c>
      <c r="AJ53" s="65">
        <f t="shared" si="50"/>
        <v>96000</v>
      </c>
      <c r="AK53" s="98">
        <f t="shared" si="53"/>
        <v>232901.25</v>
      </c>
      <c r="AL53" s="107">
        <f t="shared" si="51"/>
        <v>-48401.25</v>
      </c>
      <c r="AM53" s="36">
        <v>12</v>
      </c>
    </row>
    <row r="54" spans="1:39" x14ac:dyDescent="0.25">
      <c r="A54" s="425">
        <v>2004</v>
      </c>
      <c r="B54" s="130" t="s">
        <v>117</v>
      </c>
      <c r="C54" s="66">
        <v>5.96</v>
      </c>
      <c r="D54" s="188">
        <f t="shared" si="54"/>
        <v>5.96</v>
      </c>
      <c r="E54" s="47">
        <f t="shared" si="27"/>
        <v>0.51020408163265307</v>
      </c>
      <c r="F54" s="47">
        <f t="shared" si="28"/>
        <v>6.4702040816326534</v>
      </c>
      <c r="G54" s="47">
        <f t="shared" si="29"/>
        <v>3.1583673469387752</v>
      </c>
      <c r="H54" s="48">
        <f t="shared" si="30"/>
        <v>0.74081632653061213</v>
      </c>
      <c r="I54" s="49">
        <f t="shared" si="31"/>
        <v>0.51020408163265307</v>
      </c>
      <c r="J54" s="48">
        <f t="shared" si="32"/>
        <v>4.4093877551020402</v>
      </c>
      <c r="K54" s="125">
        <f t="shared" si="33"/>
        <v>2.0608163265306132</v>
      </c>
      <c r="L54" s="50">
        <f t="shared" si="34"/>
        <v>2.6734693877551021</v>
      </c>
      <c r="M54" s="48">
        <f t="shared" si="35"/>
        <v>6.5726530612244893</v>
      </c>
      <c r="N54" s="122">
        <f t="shared" si="36"/>
        <v>-0.10244897959183596</v>
      </c>
      <c r="O54" s="151">
        <f>'Input Model'!T$10</f>
        <v>49</v>
      </c>
      <c r="P54" s="428">
        <f t="shared" si="37"/>
        <v>292.04000000000002</v>
      </c>
      <c r="Q54" s="51">
        <f>'Input Model'!T$19</f>
        <v>25</v>
      </c>
      <c r="R54" s="51">
        <f t="shared" si="38"/>
        <v>317.04000000000002</v>
      </c>
      <c r="S54" s="51">
        <f>'Input Model'!T$36</f>
        <v>154.76</v>
      </c>
      <c r="T54" s="51">
        <f>'Input Model'!T$44</f>
        <v>36.299999999999997</v>
      </c>
      <c r="U54" s="52">
        <f>'Input Model'!T$56</f>
        <v>25</v>
      </c>
      <c r="V54" s="135">
        <f t="shared" si="39"/>
        <v>216.06</v>
      </c>
      <c r="W54" s="111">
        <f t="shared" si="40"/>
        <v>100.98000000000002</v>
      </c>
      <c r="X54" s="52">
        <f>'Input Model'!T$65</f>
        <v>131</v>
      </c>
      <c r="Y54" s="51">
        <f t="shared" si="52"/>
        <v>322.06</v>
      </c>
      <c r="Z54" s="117">
        <f t="shared" si="41"/>
        <v>-5.0199999999999818</v>
      </c>
      <c r="AA54" s="147">
        <f>'Input Model'!T$4</f>
        <v>750</v>
      </c>
      <c r="AB54" s="429">
        <f t="shared" si="42"/>
        <v>219030.00000000003</v>
      </c>
      <c r="AC54" s="53">
        <f t="shared" si="43"/>
        <v>18750</v>
      </c>
      <c r="AD54" s="53">
        <f t="shared" si="44"/>
        <v>237780.00000000003</v>
      </c>
      <c r="AE54" s="53">
        <f t="shared" si="45"/>
        <v>116070</v>
      </c>
      <c r="AF54" s="53">
        <f t="shared" si="46"/>
        <v>27224.999999999996</v>
      </c>
      <c r="AG54" s="54">
        <f t="shared" si="47"/>
        <v>18750</v>
      </c>
      <c r="AH54" s="53">
        <f t="shared" si="48"/>
        <v>162045</v>
      </c>
      <c r="AI54" s="111">
        <f t="shared" si="49"/>
        <v>75735.000000000029</v>
      </c>
      <c r="AJ54" s="55">
        <f t="shared" si="50"/>
        <v>98250</v>
      </c>
      <c r="AK54" s="97">
        <f t="shared" si="53"/>
        <v>241545</v>
      </c>
      <c r="AL54" s="106">
        <f t="shared" si="51"/>
        <v>-3764.9999999999709</v>
      </c>
      <c r="AM54" s="36">
        <v>1</v>
      </c>
    </row>
    <row r="55" spans="1:39" x14ac:dyDescent="0.25">
      <c r="A55" s="430" t="s">
        <v>4</v>
      </c>
      <c r="B55" s="33" t="s">
        <v>17</v>
      </c>
      <c r="C55" s="66">
        <v>5.62</v>
      </c>
      <c r="D55" s="188">
        <f t="shared" si="54"/>
        <v>5.62</v>
      </c>
      <c r="E55" s="47">
        <f t="shared" si="27"/>
        <v>0.51020408163265307</v>
      </c>
      <c r="F55" s="47">
        <f t="shared" si="28"/>
        <v>6.1302040816326535</v>
      </c>
      <c r="G55" s="47">
        <f t="shared" si="29"/>
        <v>3.1583673469387752</v>
      </c>
      <c r="H55" s="48">
        <f t="shared" si="30"/>
        <v>0.74081632653061213</v>
      </c>
      <c r="I55" s="49">
        <f t="shared" si="31"/>
        <v>0.51020408163265307</v>
      </c>
      <c r="J55" s="48">
        <f t="shared" si="32"/>
        <v>4.4093877551020402</v>
      </c>
      <c r="K55" s="125">
        <f t="shared" si="33"/>
        <v>1.7208163265306133</v>
      </c>
      <c r="L55" s="50">
        <f t="shared" si="34"/>
        <v>2.6734693877551021</v>
      </c>
      <c r="M55" s="48">
        <f t="shared" si="35"/>
        <v>6.5726530612244893</v>
      </c>
      <c r="N55" s="122">
        <f t="shared" si="36"/>
        <v>-0.44244897959183582</v>
      </c>
      <c r="O55" s="151">
        <f>'Input Model'!T$10</f>
        <v>49</v>
      </c>
      <c r="P55" s="428">
        <f t="shared" si="37"/>
        <v>275.38</v>
      </c>
      <c r="Q55" s="51">
        <f>'Input Model'!T$19</f>
        <v>25</v>
      </c>
      <c r="R55" s="51">
        <f t="shared" si="38"/>
        <v>300.38</v>
      </c>
      <c r="S55" s="51">
        <f>'Input Model'!T$36</f>
        <v>154.76</v>
      </c>
      <c r="T55" s="51">
        <f>'Input Model'!T$44</f>
        <v>36.299999999999997</v>
      </c>
      <c r="U55" s="52">
        <f>'Input Model'!T$56</f>
        <v>25</v>
      </c>
      <c r="V55" s="135">
        <f t="shared" si="39"/>
        <v>216.06</v>
      </c>
      <c r="W55" s="111">
        <f t="shared" si="40"/>
        <v>84.32</v>
      </c>
      <c r="X55" s="52">
        <f>'Input Model'!T$65</f>
        <v>131</v>
      </c>
      <c r="Y55" s="51">
        <f t="shared" si="52"/>
        <v>322.06</v>
      </c>
      <c r="Z55" s="117">
        <f t="shared" si="41"/>
        <v>-21.680000000000007</v>
      </c>
      <c r="AA55" s="147">
        <f>'Input Model'!T$4</f>
        <v>750</v>
      </c>
      <c r="AB55" s="429">
        <f t="shared" si="42"/>
        <v>206535</v>
      </c>
      <c r="AC55" s="53">
        <f t="shared" si="43"/>
        <v>18750</v>
      </c>
      <c r="AD55" s="53">
        <f t="shared" si="44"/>
        <v>225285</v>
      </c>
      <c r="AE55" s="53">
        <f t="shared" si="45"/>
        <v>116070</v>
      </c>
      <c r="AF55" s="53">
        <f t="shared" si="46"/>
        <v>27224.999999999996</v>
      </c>
      <c r="AG55" s="54">
        <f t="shared" si="47"/>
        <v>18750</v>
      </c>
      <c r="AH55" s="53">
        <f t="shared" si="48"/>
        <v>162045</v>
      </c>
      <c r="AI55" s="111">
        <f t="shared" si="49"/>
        <v>63240</v>
      </c>
      <c r="AJ55" s="55">
        <f t="shared" si="50"/>
        <v>98250</v>
      </c>
      <c r="AK55" s="97">
        <f t="shared" si="53"/>
        <v>241545</v>
      </c>
      <c r="AL55" s="106">
        <f t="shared" si="51"/>
        <v>-16260</v>
      </c>
      <c r="AM55" s="36">
        <v>2</v>
      </c>
    </row>
    <row r="56" spans="1:39" x14ac:dyDescent="0.25">
      <c r="A56" s="430" t="s">
        <v>4</v>
      </c>
      <c r="B56" s="33" t="s">
        <v>18</v>
      </c>
      <c r="C56" s="66">
        <v>5.36</v>
      </c>
      <c r="D56" s="188">
        <f t="shared" si="54"/>
        <v>5.36</v>
      </c>
      <c r="E56" s="47">
        <f t="shared" si="27"/>
        <v>0.51020408163265307</v>
      </c>
      <c r="F56" s="47">
        <f t="shared" si="28"/>
        <v>5.8702040816326537</v>
      </c>
      <c r="G56" s="47">
        <f t="shared" si="29"/>
        <v>3.1583673469387752</v>
      </c>
      <c r="H56" s="48">
        <f t="shared" si="30"/>
        <v>0.74081632653061213</v>
      </c>
      <c r="I56" s="49">
        <f t="shared" si="31"/>
        <v>0.51020408163265307</v>
      </c>
      <c r="J56" s="48">
        <f t="shared" si="32"/>
        <v>4.4093877551020402</v>
      </c>
      <c r="K56" s="125">
        <f t="shared" si="33"/>
        <v>1.4608163265306136</v>
      </c>
      <c r="L56" s="50">
        <f t="shared" si="34"/>
        <v>2.6734693877551021</v>
      </c>
      <c r="M56" s="48">
        <f t="shared" si="35"/>
        <v>6.5726530612244893</v>
      </c>
      <c r="N56" s="122">
        <f t="shared" si="36"/>
        <v>-0.70244897959183561</v>
      </c>
      <c r="O56" s="151">
        <f>'Input Model'!T$10</f>
        <v>49</v>
      </c>
      <c r="P56" s="428">
        <f t="shared" si="37"/>
        <v>262.64000000000004</v>
      </c>
      <c r="Q56" s="51">
        <f>'Input Model'!T$19</f>
        <v>25</v>
      </c>
      <c r="R56" s="51">
        <f t="shared" si="38"/>
        <v>287.64000000000004</v>
      </c>
      <c r="S56" s="51">
        <f>'Input Model'!T$36</f>
        <v>154.76</v>
      </c>
      <c r="T56" s="51">
        <f>'Input Model'!T$44</f>
        <v>36.299999999999997</v>
      </c>
      <c r="U56" s="52">
        <f>'Input Model'!T$56</f>
        <v>25</v>
      </c>
      <c r="V56" s="135">
        <f t="shared" si="39"/>
        <v>216.06</v>
      </c>
      <c r="W56" s="111">
        <f t="shared" si="40"/>
        <v>71.580000000000041</v>
      </c>
      <c r="X56" s="52">
        <f>'Input Model'!T$65</f>
        <v>131</v>
      </c>
      <c r="Y56" s="51">
        <f t="shared" si="52"/>
        <v>322.06</v>
      </c>
      <c r="Z56" s="117">
        <f t="shared" si="41"/>
        <v>-34.419999999999959</v>
      </c>
      <c r="AA56" s="147">
        <f>'Input Model'!T$4</f>
        <v>750</v>
      </c>
      <c r="AB56" s="429">
        <f t="shared" si="42"/>
        <v>196980.00000000003</v>
      </c>
      <c r="AC56" s="53">
        <f t="shared" si="43"/>
        <v>18750</v>
      </c>
      <c r="AD56" s="53">
        <f t="shared" si="44"/>
        <v>215730.00000000003</v>
      </c>
      <c r="AE56" s="53">
        <f t="shared" si="45"/>
        <v>116070</v>
      </c>
      <c r="AF56" s="53">
        <f t="shared" si="46"/>
        <v>27224.999999999996</v>
      </c>
      <c r="AG56" s="54">
        <f t="shared" si="47"/>
        <v>18750</v>
      </c>
      <c r="AH56" s="53">
        <f t="shared" si="48"/>
        <v>162045</v>
      </c>
      <c r="AI56" s="111">
        <f t="shared" si="49"/>
        <v>53685.000000000029</v>
      </c>
      <c r="AJ56" s="55">
        <f t="shared" si="50"/>
        <v>98250</v>
      </c>
      <c r="AK56" s="97">
        <f t="shared" si="53"/>
        <v>241545</v>
      </c>
      <c r="AL56" s="106">
        <f t="shared" si="51"/>
        <v>-25814.999999999971</v>
      </c>
      <c r="AM56" s="36">
        <v>3</v>
      </c>
    </row>
    <row r="57" spans="1:39" x14ac:dyDescent="0.25">
      <c r="A57" s="430" t="s">
        <v>4</v>
      </c>
      <c r="B57" s="33" t="s">
        <v>19</v>
      </c>
      <c r="C57" s="66">
        <v>5.32</v>
      </c>
      <c r="D57" s="188">
        <f t="shared" si="54"/>
        <v>5.32</v>
      </c>
      <c r="E57" s="47">
        <f t="shared" si="27"/>
        <v>0.51020408163265307</v>
      </c>
      <c r="F57" s="47">
        <f t="shared" si="28"/>
        <v>5.8302040816326537</v>
      </c>
      <c r="G57" s="47">
        <f t="shared" si="29"/>
        <v>3.1583673469387752</v>
      </c>
      <c r="H57" s="48">
        <f t="shared" si="30"/>
        <v>0.74081632653061213</v>
      </c>
      <c r="I57" s="49">
        <f t="shared" si="31"/>
        <v>0.51020408163265307</v>
      </c>
      <c r="J57" s="48">
        <f t="shared" si="32"/>
        <v>4.4093877551020402</v>
      </c>
      <c r="K57" s="125">
        <f t="shared" si="33"/>
        <v>1.4208163265306135</v>
      </c>
      <c r="L57" s="50">
        <f t="shared" si="34"/>
        <v>2.6734693877551021</v>
      </c>
      <c r="M57" s="48">
        <f t="shared" si="35"/>
        <v>6.5726530612244893</v>
      </c>
      <c r="N57" s="122">
        <f t="shared" si="36"/>
        <v>-0.74244897959183564</v>
      </c>
      <c r="O57" s="151">
        <f>'Input Model'!T$10</f>
        <v>49</v>
      </c>
      <c r="P57" s="428">
        <f t="shared" si="37"/>
        <v>260.68</v>
      </c>
      <c r="Q57" s="51">
        <f>'Input Model'!T$19</f>
        <v>25</v>
      </c>
      <c r="R57" s="51">
        <f t="shared" si="38"/>
        <v>285.68</v>
      </c>
      <c r="S57" s="51">
        <f>'Input Model'!T$36</f>
        <v>154.76</v>
      </c>
      <c r="T57" s="51">
        <f>'Input Model'!T$44</f>
        <v>36.299999999999997</v>
      </c>
      <c r="U57" s="52">
        <f>'Input Model'!T$56</f>
        <v>25</v>
      </c>
      <c r="V57" s="135">
        <f t="shared" si="39"/>
        <v>216.06</v>
      </c>
      <c r="W57" s="111">
        <f t="shared" si="40"/>
        <v>69.62</v>
      </c>
      <c r="X57" s="52">
        <f>'Input Model'!T$65</f>
        <v>131</v>
      </c>
      <c r="Y57" s="51">
        <f t="shared" si="52"/>
        <v>322.06</v>
      </c>
      <c r="Z57" s="117">
        <f t="shared" si="41"/>
        <v>-36.379999999999995</v>
      </c>
      <c r="AA57" s="147">
        <f>'Input Model'!T$4</f>
        <v>750</v>
      </c>
      <c r="AB57" s="429">
        <f t="shared" si="42"/>
        <v>195510</v>
      </c>
      <c r="AC57" s="53">
        <f t="shared" si="43"/>
        <v>18750</v>
      </c>
      <c r="AD57" s="53">
        <f t="shared" si="44"/>
        <v>214260</v>
      </c>
      <c r="AE57" s="53">
        <f t="shared" si="45"/>
        <v>116070</v>
      </c>
      <c r="AF57" s="53">
        <f t="shared" si="46"/>
        <v>27224.999999999996</v>
      </c>
      <c r="AG57" s="54">
        <f t="shared" si="47"/>
        <v>18750</v>
      </c>
      <c r="AH57" s="53">
        <f t="shared" si="48"/>
        <v>162045</v>
      </c>
      <c r="AI57" s="111">
        <f t="shared" si="49"/>
        <v>52215</v>
      </c>
      <c r="AJ57" s="55">
        <f t="shared" si="50"/>
        <v>98250</v>
      </c>
      <c r="AK57" s="97">
        <f t="shared" si="53"/>
        <v>241545</v>
      </c>
      <c r="AL57" s="106">
        <f t="shared" si="51"/>
        <v>-27285</v>
      </c>
      <c r="AM57" s="36">
        <v>4</v>
      </c>
    </row>
    <row r="58" spans="1:39" x14ac:dyDescent="0.25">
      <c r="A58" s="430" t="s">
        <v>4</v>
      </c>
      <c r="B58" s="33" t="s">
        <v>20</v>
      </c>
      <c r="C58" s="66">
        <v>5.37</v>
      </c>
      <c r="D58" s="188">
        <f t="shared" si="54"/>
        <v>5.37</v>
      </c>
      <c r="E58" s="47">
        <f t="shared" si="27"/>
        <v>0.51020408163265307</v>
      </c>
      <c r="F58" s="47">
        <f t="shared" si="28"/>
        <v>5.8802040816326535</v>
      </c>
      <c r="G58" s="47">
        <f t="shared" si="29"/>
        <v>3.1583673469387752</v>
      </c>
      <c r="H58" s="48">
        <f t="shared" si="30"/>
        <v>0.74081632653061213</v>
      </c>
      <c r="I58" s="49">
        <f t="shared" si="31"/>
        <v>0.51020408163265307</v>
      </c>
      <c r="J58" s="48">
        <f t="shared" si="32"/>
        <v>4.4093877551020402</v>
      </c>
      <c r="K58" s="125">
        <f t="shared" si="33"/>
        <v>1.4708163265306133</v>
      </c>
      <c r="L58" s="50">
        <f t="shared" si="34"/>
        <v>2.6734693877551021</v>
      </c>
      <c r="M58" s="48">
        <f t="shared" si="35"/>
        <v>6.5726530612244893</v>
      </c>
      <c r="N58" s="122">
        <f t="shared" si="36"/>
        <v>-0.69244897959183582</v>
      </c>
      <c r="O58" s="151">
        <f>'Input Model'!T$10</f>
        <v>49</v>
      </c>
      <c r="P58" s="428">
        <f t="shared" si="37"/>
        <v>263.13</v>
      </c>
      <c r="Q58" s="51">
        <f>'Input Model'!T$19</f>
        <v>25</v>
      </c>
      <c r="R58" s="51">
        <f t="shared" si="38"/>
        <v>288.13</v>
      </c>
      <c r="S58" s="51">
        <f>'Input Model'!T$36</f>
        <v>154.76</v>
      </c>
      <c r="T58" s="51">
        <f>'Input Model'!T$44</f>
        <v>36.299999999999997</v>
      </c>
      <c r="U58" s="52">
        <f>'Input Model'!T$56</f>
        <v>25</v>
      </c>
      <c r="V58" s="135">
        <f t="shared" si="39"/>
        <v>216.06</v>
      </c>
      <c r="W58" s="111">
        <f t="shared" si="40"/>
        <v>72.069999999999993</v>
      </c>
      <c r="X58" s="52">
        <f>'Input Model'!T$65</f>
        <v>131</v>
      </c>
      <c r="Y58" s="51">
        <f t="shared" si="52"/>
        <v>322.06</v>
      </c>
      <c r="Z58" s="117">
        <f t="shared" si="41"/>
        <v>-33.930000000000007</v>
      </c>
      <c r="AA58" s="147">
        <f>'Input Model'!T$4</f>
        <v>750</v>
      </c>
      <c r="AB58" s="429">
        <f t="shared" si="42"/>
        <v>197347.5</v>
      </c>
      <c r="AC58" s="53">
        <f t="shared" si="43"/>
        <v>18750</v>
      </c>
      <c r="AD58" s="53">
        <f t="shared" si="44"/>
        <v>216097.5</v>
      </c>
      <c r="AE58" s="53">
        <f t="shared" si="45"/>
        <v>116070</v>
      </c>
      <c r="AF58" s="53">
        <f t="shared" si="46"/>
        <v>27224.999999999996</v>
      </c>
      <c r="AG58" s="54">
        <f t="shared" si="47"/>
        <v>18750</v>
      </c>
      <c r="AH58" s="53">
        <f t="shared" si="48"/>
        <v>162045</v>
      </c>
      <c r="AI58" s="111">
        <f t="shared" si="49"/>
        <v>54052.5</v>
      </c>
      <c r="AJ58" s="55">
        <f t="shared" si="50"/>
        <v>98250</v>
      </c>
      <c r="AK58" s="97">
        <f t="shared" si="53"/>
        <v>241545</v>
      </c>
      <c r="AL58" s="106">
        <f t="shared" si="51"/>
        <v>-25447.5</v>
      </c>
      <c r="AM58" s="36">
        <v>5</v>
      </c>
    </row>
    <row r="59" spans="1:39" x14ac:dyDescent="0.25">
      <c r="A59" s="430" t="s">
        <v>4</v>
      </c>
      <c r="B59" s="33" t="s">
        <v>21</v>
      </c>
      <c r="C59" s="66">
        <v>5.33</v>
      </c>
      <c r="D59" s="188">
        <f t="shared" si="54"/>
        <v>5.33</v>
      </c>
      <c r="E59" s="47">
        <f t="shared" si="27"/>
        <v>0.51020408163265307</v>
      </c>
      <c r="F59" s="47">
        <f t="shared" si="28"/>
        <v>5.8402040816326535</v>
      </c>
      <c r="G59" s="47">
        <f t="shared" si="29"/>
        <v>3.1583673469387752</v>
      </c>
      <c r="H59" s="48">
        <f t="shared" si="30"/>
        <v>0.74081632653061213</v>
      </c>
      <c r="I59" s="49">
        <f t="shared" si="31"/>
        <v>0.51020408163265307</v>
      </c>
      <c r="J59" s="48">
        <f t="shared" si="32"/>
        <v>4.4093877551020402</v>
      </c>
      <c r="K59" s="125">
        <f t="shared" si="33"/>
        <v>1.4308163265306133</v>
      </c>
      <c r="L59" s="50">
        <f t="shared" si="34"/>
        <v>2.6734693877551021</v>
      </c>
      <c r="M59" s="48">
        <f t="shared" si="35"/>
        <v>6.5726530612244893</v>
      </c>
      <c r="N59" s="122">
        <f t="shared" si="36"/>
        <v>-0.73244897959183586</v>
      </c>
      <c r="O59" s="151">
        <f>'Input Model'!T$10</f>
        <v>49</v>
      </c>
      <c r="P59" s="428">
        <f t="shared" si="37"/>
        <v>261.17</v>
      </c>
      <c r="Q59" s="51">
        <f>'Input Model'!T$19</f>
        <v>25</v>
      </c>
      <c r="R59" s="51">
        <f t="shared" si="38"/>
        <v>286.17</v>
      </c>
      <c r="S59" s="51">
        <f>'Input Model'!T$36</f>
        <v>154.76</v>
      </c>
      <c r="T59" s="51">
        <f>'Input Model'!T$44</f>
        <v>36.299999999999997</v>
      </c>
      <c r="U59" s="52">
        <f>'Input Model'!T$56</f>
        <v>25</v>
      </c>
      <c r="V59" s="135">
        <f t="shared" si="39"/>
        <v>216.06</v>
      </c>
      <c r="W59" s="111">
        <f t="shared" si="40"/>
        <v>70.110000000000014</v>
      </c>
      <c r="X59" s="52">
        <f>'Input Model'!T$65</f>
        <v>131</v>
      </c>
      <c r="Y59" s="51">
        <f t="shared" si="52"/>
        <v>322.06</v>
      </c>
      <c r="Z59" s="117">
        <f t="shared" si="41"/>
        <v>-35.889999999999986</v>
      </c>
      <c r="AA59" s="147">
        <f>'Input Model'!T$4</f>
        <v>750</v>
      </c>
      <c r="AB59" s="429">
        <f t="shared" si="42"/>
        <v>195877.5</v>
      </c>
      <c r="AC59" s="53">
        <f t="shared" si="43"/>
        <v>18750</v>
      </c>
      <c r="AD59" s="53">
        <f t="shared" si="44"/>
        <v>214627.5</v>
      </c>
      <c r="AE59" s="53">
        <f t="shared" si="45"/>
        <v>116070</v>
      </c>
      <c r="AF59" s="53">
        <f t="shared" si="46"/>
        <v>27224.999999999996</v>
      </c>
      <c r="AG59" s="54">
        <f t="shared" si="47"/>
        <v>18750</v>
      </c>
      <c r="AH59" s="53">
        <f t="shared" si="48"/>
        <v>162045</v>
      </c>
      <c r="AI59" s="111">
        <f t="shared" si="49"/>
        <v>52582.5</v>
      </c>
      <c r="AJ59" s="55">
        <f t="shared" si="50"/>
        <v>98250</v>
      </c>
      <c r="AK59" s="97">
        <f t="shared" si="53"/>
        <v>241545</v>
      </c>
      <c r="AL59" s="106">
        <f t="shared" si="51"/>
        <v>-26917.5</v>
      </c>
      <c r="AM59" s="36">
        <v>6</v>
      </c>
    </row>
    <row r="60" spans="1:39" x14ac:dyDescent="0.25">
      <c r="A60" s="430" t="s">
        <v>4</v>
      </c>
      <c r="B60" s="33" t="s">
        <v>11</v>
      </c>
      <c r="C60" s="66">
        <v>5.85</v>
      </c>
      <c r="D60" s="188">
        <f t="shared" si="54"/>
        <v>5.85</v>
      </c>
      <c r="E60" s="47">
        <f t="shared" si="27"/>
        <v>0.51020408163265307</v>
      </c>
      <c r="F60" s="47">
        <f t="shared" si="28"/>
        <v>6.3602040816326531</v>
      </c>
      <c r="G60" s="47">
        <f t="shared" si="29"/>
        <v>3.1583673469387752</v>
      </c>
      <c r="H60" s="48">
        <f t="shared" si="30"/>
        <v>0.74081632653061213</v>
      </c>
      <c r="I60" s="49">
        <f t="shared" si="31"/>
        <v>0.51020408163265307</v>
      </c>
      <c r="J60" s="48">
        <f t="shared" si="32"/>
        <v>4.4093877551020402</v>
      </c>
      <c r="K60" s="125">
        <f t="shared" si="33"/>
        <v>1.9508163265306129</v>
      </c>
      <c r="L60" s="50">
        <f t="shared" si="34"/>
        <v>2.6734693877551021</v>
      </c>
      <c r="M60" s="48">
        <f t="shared" si="35"/>
        <v>6.5726530612244893</v>
      </c>
      <c r="N60" s="122">
        <f t="shared" si="36"/>
        <v>-0.21244897959183628</v>
      </c>
      <c r="O60" s="151">
        <f>'Input Model'!T$10</f>
        <v>49</v>
      </c>
      <c r="P60" s="428">
        <f t="shared" si="37"/>
        <v>286.64999999999998</v>
      </c>
      <c r="Q60" s="51">
        <f>'Input Model'!T$19</f>
        <v>25</v>
      </c>
      <c r="R60" s="51">
        <f t="shared" si="38"/>
        <v>311.64999999999998</v>
      </c>
      <c r="S60" s="51">
        <f>'Input Model'!T$36</f>
        <v>154.76</v>
      </c>
      <c r="T60" s="51">
        <f>'Input Model'!T$44</f>
        <v>36.299999999999997</v>
      </c>
      <c r="U60" s="52">
        <f>'Input Model'!T$56</f>
        <v>25</v>
      </c>
      <c r="V60" s="135">
        <f t="shared" si="39"/>
        <v>216.06</v>
      </c>
      <c r="W60" s="111">
        <f t="shared" si="40"/>
        <v>95.589999999999975</v>
      </c>
      <c r="X60" s="52">
        <f>'Input Model'!T$65</f>
        <v>131</v>
      </c>
      <c r="Y60" s="51">
        <f t="shared" si="52"/>
        <v>322.06</v>
      </c>
      <c r="Z60" s="117">
        <f t="shared" si="41"/>
        <v>-10.410000000000025</v>
      </c>
      <c r="AA60" s="147">
        <f>'Input Model'!T$4</f>
        <v>750</v>
      </c>
      <c r="AB60" s="429">
        <f t="shared" si="42"/>
        <v>214987.49999999997</v>
      </c>
      <c r="AC60" s="53">
        <f t="shared" si="43"/>
        <v>18750</v>
      </c>
      <c r="AD60" s="53">
        <f t="shared" si="44"/>
        <v>233737.49999999997</v>
      </c>
      <c r="AE60" s="53">
        <f t="shared" si="45"/>
        <v>116070</v>
      </c>
      <c r="AF60" s="53">
        <f t="shared" si="46"/>
        <v>27224.999999999996</v>
      </c>
      <c r="AG60" s="54">
        <f t="shared" si="47"/>
        <v>18750</v>
      </c>
      <c r="AH60" s="53">
        <f t="shared" si="48"/>
        <v>162045</v>
      </c>
      <c r="AI60" s="111">
        <f t="shared" si="49"/>
        <v>71692.499999999971</v>
      </c>
      <c r="AJ60" s="55">
        <f t="shared" si="50"/>
        <v>98250</v>
      </c>
      <c r="AK60" s="97">
        <f t="shared" si="53"/>
        <v>241545</v>
      </c>
      <c r="AL60" s="106">
        <f t="shared" si="51"/>
        <v>-7807.5000000000291</v>
      </c>
      <c r="AM60" s="36">
        <v>7</v>
      </c>
    </row>
    <row r="61" spans="1:39" x14ac:dyDescent="0.25">
      <c r="A61" s="430" t="s">
        <v>4</v>
      </c>
      <c r="B61" s="33" t="s">
        <v>12</v>
      </c>
      <c r="C61" s="66">
        <v>5.95</v>
      </c>
      <c r="D61" s="188">
        <f t="shared" si="54"/>
        <v>5.95</v>
      </c>
      <c r="E61" s="47">
        <f t="shared" si="27"/>
        <v>0.51020408163265307</v>
      </c>
      <c r="F61" s="47">
        <f t="shared" si="28"/>
        <v>6.4602040816326536</v>
      </c>
      <c r="G61" s="47">
        <f t="shared" si="29"/>
        <v>3.1583673469387752</v>
      </c>
      <c r="H61" s="48">
        <f t="shared" si="30"/>
        <v>0.74081632653061213</v>
      </c>
      <c r="I61" s="49">
        <f t="shared" si="31"/>
        <v>0.51020408163265307</v>
      </c>
      <c r="J61" s="48">
        <f t="shared" si="32"/>
        <v>4.4093877551020402</v>
      </c>
      <c r="K61" s="125">
        <f t="shared" si="33"/>
        <v>2.0508163265306134</v>
      </c>
      <c r="L61" s="50">
        <f t="shared" si="34"/>
        <v>2.6734693877551021</v>
      </c>
      <c r="M61" s="48">
        <f t="shared" si="35"/>
        <v>6.5726530612244893</v>
      </c>
      <c r="N61" s="122">
        <f t="shared" si="36"/>
        <v>-0.11244897959183575</v>
      </c>
      <c r="O61" s="151">
        <f>'Input Model'!T$10</f>
        <v>49</v>
      </c>
      <c r="P61" s="428">
        <f t="shared" si="37"/>
        <v>291.55</v>
      </c>
      <c r="Q61" s="51">
        <f>'Input Model'!T$19</f>
        <v>25</v>
      </c>
      <c r="R61" s="51">
        <f t="shared" si="38"/>
        <v>316.55</v>
      </c>
      <c r="S61" s="51">
        <f>'Input Model'!T$36</f>
        <v>154.76</v>
      </c>
      <c r="T61" s="51">
        <f>'Input Model'!T$44</f>
        <v>36.299999999999997</v>
      </c>
      <c r="U61" s="52">
        <f>'Input Model'!T$56</f>
        <v>25</v>
      </c>
      <c r="V61" s="135">
        <f t="shared" si="39"/>
        <v>216.06</v>
      </c>
      <c r="W61" s="111">
        <f t="shared" si="40"/>
        <v>100.49000000000001</v>
      </c>
      <c r="X61" s="52">
        <f>'Input Model'!T$65</f>
        <v>131</v>
      </c>
      <c r="Y61" s="51">
        <f t="shared" si="52"/>
        <v>322.06</v>
      </c>
      <c r="Z61" s="117">
        <f t="shared" si="41"/>
        <v>-5.5099999999999909</v>
      </c>
      <c r="AA61" s="147">
        <f>'Input Model'!T$4</f>
        <v>750</v>
      </c>
      <c r="AB61" s="429">
        <f t="shared" si="42"/>
        <v>218662.5</v>
      </c>
      <c r="AC61" s="53">
        <f t="shared" si="43"/>
        <v>18750</v>
      </c>
      <c r="AD61" s="53">
        <f t="shared" si="44"/>
        <v>237412.5</v>
      </c>
      <c r="AE61" s="53">
        <f t="shared" si="45"/>
        <v>116070</v>
      </c>
      <c r="AF61" s="53">
        <f t="shared" si="46"/>
        <v>27224.999999999996</v>
      </c>
      <c r="AG61" s="54">
        <f t="shared" si="47"/>
        <v>18750</v>
      </c>
      <c r="AH61" s="53">
        <f t="shared" si="48"/>
        <v>162045</v>
      </c>
      <c r="AI61" s="111">
        <f t="shared" si="49"/>
        <v>75367.5</v>
      </c>
      <c r="AJ61" s="55">
        <f t="shared" si="50"/>
        <v>98250</v>
      </c>
      <c r="AK61" s="97">
        <f t="shared" si="53"/>
        <v>241545</v>
      </c>
      <c r="AL61" s="106">
        <f t="shared" si="51"/>
        <v>-4132.5</v>
      </c>
      <c r="AM61" s="36">
        <v>8</v>
      </c>
    </row>
    <row r="62" spans="1:39" x14ac:dyDescent="0.25">
      <c r="A62" s="430" t="s">
        <v>4</v>
      </c>
      <c r="B62" s="33" t="s">
        <v>13</v>
      </c>
      <c r="C62" s="66">
        <v>6.12</v>
      </c>
      <c r="D62" s="188">
        <f t="shared" si="54"/>
        <v>6.12</v>
      </c>
      <c r="E62" s="47">
        <f t="shared" si="27"/>
        <v>0.51020408163265307</v>
      </c>
      <c r="F62" s="47">
        <f t="shared" si="28"/>
        <v>6.6302040816326535</v>
      </c>
      <c r="G62" s="47">
        <f t="shared" si="29"/>
        <v>3.1583673469387752</v>
      </c>
      <c r="H62" s="48">
        <f t="shared" si="30"/>
        <v>0.74081632653061213</v>
      </c>
      <c r="I62" s="49">
        <f t="shared" si="31"/>
        <v>0.51020408163265307</v>
      </c>
      <c r="J62" s="48">
        <f t="shared" si="32"/>
        <v>4.4093877551020402</v>
      </c>
      <c r="K62" s="125">
        <f t="shared" si="33"/>
        <v>2.2208163265306133</v>
      </c>
      <c r="L62" s="50">
        <f t="shared" si="34"/>
        <v>2.6734693877551021</v>
      </c>
      <c r="M62" s="48">
        <f t="shared" si="35"/>
        <v>6.5726530612244893</v>
      </c>
      <c r="N62" s="122">
        <f t="shared" si="36"/>
        <v>5.7551020408164177E-2</v>
      </c>
      <c r="O62" s="151">
        <f>'Input Model'!T$10</f>
        <v>49</v>
      </c>
      <c r="P62" s="428">
        <f t="shared" si="37"/>
        <v>299.88</v>
      </c>
      <c r="Q62" s="51">
        <f>'Input Model'!T$19</f>
        <v>25</v>
      </c>
      <c r="R62" s="51">
        <f t="shared" si="38"/>
        <v>324.88</v>
      </c>
      <c r="S62" s="51">
        <f>'Input Model'!T$36</f>
        <v>154.76</v>
      </c>
      <c r="T62" s="51">
        <f>'Input Model'!T$44</f>
        <v>36.299999999999997</v>
      </c>
      <c r="U62" s="52">
        <f>'Input Model'!T$56</f>
        <v>25</v>
      </c>
      <c r="V62" s="135">
        <f t="shared" si="39"/>
        <v>216.06</v>
      </c>
      <c r="W62" s="111">
        <f t="shared" si="40"/>
        <v>108.82</v>
      </c>
      <c r="X62" s="52">
        <f>'Input Model'!T$65</f>
        <v>131</v>
      </c>
      <c r="Y62" s="51">
        <f t="shared" si="52"/>
        <v>322.06</v>
      </c>
      <c r="Z62" s="117">
        <f t="shared" si="41"/>
        <v>2.8199999999999932</v>
      </c>
      <c r="AA62" s="147">
        <f>'Input Model'!T$4</f>
        <v>750</v>
      </c>
      <c r="AB62" s="429">
        <f t="shared" si="42"/>
        <v>224910</v>
      </c>
      <c r="AC62" s="53">
        <f t="shared" si="43"/>
        <v>18750</v>
      </c>
      <c r="AD62" s="53">
        <f t="shared" si="44"/>
        <v>243660</v>
      </c>
      <c r="AE62" s="53">
        <f t="shared" si="45"/>
        <v>116070</v>
      </c>
      <c r="AF62" s="53">
        <f t="shared" si="46"/>
        <v>27224.999999999996</v>
      </c>
      <c r="AG62" s="54">
        <f t="shared" si="47"/>
        <v>18750</v>
      </c>
      <c r="AH62" s="53">
        <f t="shared" si="48"/>
        <v>162045</v>
      </c>
      <c r="AI62" s="111">
        <f t="shared" si="49"/>
        <v>81615</v>
      </c>
      <c r="AJ62" s="55">
        <f t="shared" si="50"/>
        <v>98250</v>
      </c>
      <c r="AK62" s="97">
        <f t="shared" si="53"/>
        <v>241545</v>
      </c>
      <c r="AL62" s="106">
        <f t="shared" si="51"/>
        <v>2115</v>
      </c>
      <c r="AM62" s="36">
        <v>9</v>
      </c>
    </row>
    <row r="63" spans="1:39" x14ac:dyDescent="0.25">
      <c r="A63" s="430" t="s">
        <v>4</v>
      </c>
      <c r="B63" s="33" t="s">
        <v>14</v>
      </c>
      <c r="C63" s="66">
        <v>6.5</v>
      </c>
      <c r="D63" s="188">
        <f t="shared" si="54"/>
        <v>6.5</v>
      </c>
      <c r="E63" s="47">
        <f t="shared" si="27"/>
        <v>0.51020408163265307</v>
      </c>
      <c r="F63" s="47">
        <f t="shared" si="28"/>
        <v>7.0102040816326534</v>
      </c>
      <c r="G63" s="47">
        <f t="shared" si="29"/>
        <v>3.1583673469387752</v>
      </c>
      <c r="H63" s="48">
        <f t="shared" si="30"/>
        <v>0.74081632653061213</v>
      </c>
      <c r="I63" s="49">
        <f t="shared" si="31"/>
        <v>0.51020408163265307</v>
      </c>
      <c r="J63" s="48">
        <f t="shared" si="32"/>
        <v>4.4093877551020402</v>
      </c>
      <c r="K63" s="125">
        <f t="shared" si="33"/>
        <v>2.6008163265306132</v>
      </c>
      <c r="L63" s="50">
        <f t="shared" si="34"/>
        <v>2.6734693877551021</v>
      </c>
      <c r="M63" s="48">
        <f t="shared" si="35"/>
        <v>6.5726530612244893</v>
      </c>
      <c r="N63" s="122">
        <f t="shared" si="36"/>
        <v>0.43755102040816407</v>
      </c>
      <c r="O63" s="151">
        <f>'Input Model'!T$10</f>
        <v>49</v>
      </c>
      <c r="P63" s="428">
        <f t="shared" si="37"/>
        <v>318.5</v>
      </c>
      <c r="Q63" s="51">
        <f>'Input Model'!T$19</f>
        <v>25</v>
      </c>
      <c r="R63" s="51">
        <f t="shared" si="38"/>
        <v>343.5</v>
      </c>
      <c r="S63" s="51">
        <f>'Input Model'!T$36</f>
        <v>154.76</v>
      </c>
      <c r="T63" s="51">
        <f>'Input Model'!T$44</f>
        <v>36.299999999999997</v>
      </c>
      <c r="U63" s="52">
        <f>'Input Model'!T$56</f>
        <v>25</v>
      </c>
      <c r="V63" s="135">
        <f t="shared" si="39"/>
        <v>216.06</v>
      </c>
      <c r="W63" s="111">
        <f t="shared" si="40"/>
        <v>127.44</v>
      </c>
      <c r="X63" s="52">
        <f>'Input Model'!T$65</f>
        <v>131</v>
      </c>
      <c r="Y63" s="51">
        <f t="shared" si="52"/>
        <v>322.06</v>
      </c>
      <c r="Z63" s="117">
        <f t="shared" si="41"/>
        <v>21.439999999999998</v>
      </c>
      <c r="AA63" s="147">
        <f>'Input Model'!T$4</f>
        <v>750</v>
      </c>
      <c r="AB63" s="429">
        <f t="shared" si="42"/>
        <v>238875</v>
      </c>
      <c r="AC63" s="53">
        <f t="shared" si="43"/>
        <v>18750</v>
      </c>
      <c r="AD63" s="53">
        <f t="shared" si="44"/>
        <v>257625</v>
      </c>
      <c r="AE63" s="53">
        <f t="shared" si="45"/>
        <v>116070</v>
      </c>
      <c r="AF63" s="53">
        <f t="shared" si="46"/>
        <v>27224.999999999996</v>
      </c>
      <c r="AG63" s="54">
        <f t="shared" si="47"/>
        <v>18750</v>
      </c>
      <c r="AH63" s="53">
        <f t="shared" si="48"/>
        <v>162045</v>
      </c>
      <c r="AI63" s="111">
        <f t="shared" si="49"/>
        <v>95580</v>
      </c>
      <c r="AJ63" s="55">
        <f t="shared" si="50"/>
        <v>98250</v>
      </c>
      <c r="AK63" s="97">
        <f t="shared" si="53"/>
        <v>241545</v>
      </c>
      <c r="AL63" s="106">
        <f t="shared" si="51"/>
        <v>16080</v>
      </c>
      <c r="AM63" s="36">
        <v>10</v>
      </c>
    </row>
    <row r="64" spans="1:39" x14ac:dyDescent="0.25">
      <c r="A64" s="430" t="s">
        <v>4</v>
      </c>
      <c r="B64" s="33" t="s">
        <v>15</v>
      </c>
      <c r="C64" s="66">
        <v>6.58</v>
      </c>
      <c r="D64" s="188">
        <f t="shared" si="54"/>
        <v>6.58</v>
      </c>
      <c r="E64" s="47">
        <f t="shared" si="27"/>
        <v>0.51020408163265307</v>
      </c>
      <c r="F64" s="47">
        <f t="shared" si="28"/>
        <v>7.0902040816326535</v>
      </c>
      <c r="G64" s="47">
        <f t="shared" si="29"/>
        <v>3.1583673469387752</v>
      </c>
      <c r="H64" s="48">
        <f t="shared" si="30"/>
        <v>0.74081632653061213</v>
      </c>
      <c r="I64" s="49">
        <f t="shared" si="31"/>
        <v>0.51020408163265307</v>
      </c>
      <c r="J64" s="48">
        <f t="shared" si="32"/>
        <v>4.4093877551020402</v>
      </c>
      <c r="K64" s="125">
        <f t="shared" si="33"/>
        <v>2.6808163265306133</v>
      </c>
      <c r="L64" s="50">
        <f t="shared" si="34"/>
        <v>2.6734693877551021</v>
      </c>
      <c r="M64" s="48">
        <f t="shared" si="35"/>
        <v>6.5726530612244893</v>
      </c>
      <c r="N64" s="122">
        <f t="shared" si="36"/>
        <v>0.51755102040816414</v>
      </c>
      <c r="O64" s="151">
        <f>'Input Model'!T$10</f>
        <v>49</v>
      </c>
      <c r="P64" s="428">
        <f t="shared" si="37"/>
        <v>322.42</v>
      </c>
      <c r="Q64" s="51">
        <f>'Input Model'!T$19</f>
        <v>25</v>
      </c>
      <c r="R64" s="51">
        <f t="shared" si="38"/>
        <v>347.42</v>
      </c>
      <c r="S64" s="51">
        <f>'Input Model'!T$36</f>
        <v>154.76</v>
      </c>
      <c r="T64" s="51">
        <f>'Input Model'!T$44</f>
        <v>36.299999999999997</v>
      </c>
      <c r="U64" s="52">
        <f>'Input Model'!T$56</f>
        <v>25</v>
      </c>
      <c r="V64" s="135">
        <f t="shared" si="39"/>
        <v>216.06</v>
      </c>
      <c r="W64" s="111">
        <f t="shared" si="40"/>
        <v>131.36000000000001</v>
      </c>
      <c r="X64" s="52">
        <f>'Input Model'!T$65</f>
        <v>131</v>
      </c>
      <c r="Y64" s="51">
        <f t="shared" si="52"/>
        <v>322.06</v>
      </c>
      <c r="Z64" s="117">
        <f t="shared" si="41"/>
        <v>25.360000000000014</v>
      </c>
      <c r="AA64" s="147">
        <f>'Input Model'!T$4</f>
        <v>750</v>
      </c>
      <c r="AB64" s="429">
        <f t="shared" si="42"/>
        <v>241815</v>
      </c>
      <c r="AC64" s="53">
        <f t="shared" si="43"/>
        <v>18750</v>
      </c>
      <c r="AD64" s="53">
        <f t="shared" si="44"/>
        <v>260565</v>
      </c>
      <c r="AE64" s="53">
        <f t="shared" si="45"/>
        <v>116070</v>
      </c>
      <c r="AF64" s="53">
        <f t="shared" si="46"/>
        <v>27224.999999999996</v>
      </c>
      <c r="AG64" s="54">
        <f t="shared" si="47"/>
        <v>18750</v>
      </c>
      <c r="AH64" s="53">
        <f t="shared" si="48"/>
        <v>162045</v>
      </c>
      <c r="AI64" s="111">
        <f t="shared" si="49"/>
        <v>98520</v>
      </c>
      <c r="AJ64" s="55">
        <f t="shared" si="50"/>
        <v>98250</v>
      </c>
      <c r="AK64" s="97">
        <f t="shared" si="53"/>
        <v>241545</v>
      </c>
      <c r="AL64" s="106">
        <f t="shared" si="51"/>
        <v>19020</v>
      </c>
      <c r="AM64" s="36">
        <v>11</v>
      </c>
    </row>
    <row r="65" spans="1:39" x14ac:dyDescent="0.25">
      <c r="A65" s="22" t="s">
        <v>4</v>
      </c>
      <c r="B65" s="132" t="s">
        <v>123</v>
      </c>
      <c r="C65" s="79">
        <v>6.07</v>
      </c>
      <c r="D65" s="95">
        <f t="shared" si="54"/>
        <v>6.07</v>
      </c>
      <c r="E65" s="56">
        <f t="shared" si="27"/>
        <v>0.51020408163265307</v>
      </c>
      <c r="F65" s="56">
        <f t="shared" si="28"/>
        <v>6.5802040816326537</v>
      </c>
      <c r="G65" s="56">
        <f t="shared" si="29"/>
        <v>3.1583673469387752</v>
      </c>
      <c r="H65" s="57">
        <f t="shared" si="30"/>
        <v>0.74081632653061213</v>
      </c>
      <c r="I65" s="58">
        <f t="shared" si="31"/>
        <v>0.51020408163265307</v>
      </c>
      <c r="J65" s="57">
        <f t="shared" si="32"/>
        <v>4.4093877551020402</v>
      </c>
      <c r="K65" s="126">
        <f t="shared" si="33"/>
        <v>2.1708163265306135</v>
      </c>
      <c r="L65" s="59">
        <f t="shared" si="34"/>
        <v>2.6734693877551021</v>
      </c>
      <c r="M65" s="57">
        <f t="shared" si="35"/>
        <v>6.5726530612244893</v>
      </c>
      <c r="N65" s="123">
        <f t="shared" si="36"/>
        <v>7.551020408164355E-3</v>
      </c>
      <c r="O65" s="152">
        <f>'Input Model'!T$10</f>
        <v>49</v>
      </c>
      <c r="P65" s="60">
        <f t="shared" si="37"/>
        <v>297.43</v>
      </c>
      <c r="Q65" s="61">
        <f>'Input Model'!T$19</f>
        <v>25</v>
      </c>
      <c r="R65" s="61">
        <f t="shared" si="38"/>
        <v>322.43</v>
      </c>
      <c r="S65" s="61">
        <f>'Input Model'!T$36</f>
        <v>154.76</v>
      </c>
      <c r="T65" s="61">
        <f>'Input Model'!T$44</f>
        <v>36.299999999999997</v>
      </c>
      <c r="U65" s="62">
        <f>'Input Model'!T$56</f>
        <v>25</v>
      </c>
      <c r="V65" s="136">
        <f t="shared" si="39"/>
        <v>216.06</v>
      </c>
      <c r="W65" s="112">
        <f t="shared" si="40"/>
        <v>106.37</v>
      </c>
      <c r="X65" s="62">
        <f>'Input Model'!T$65</f>
        <v>131</v>
      </c>
      <c r="Y65" s="61">
        <f t="shared" si="52"/>
        <v>322.06</v>
      </c>
      <c r="Z65" s="118">
        <f t="shared" si="41"/>
        <v>0.37000000000000455</v>
      </c>
      <c r="AA65" s="148">
        <f>'Input Model'!T$4</f>
        <v>750</v>
      </c>
      <c r="AB65" s="72">
        <f t="shared" si="42"/>
        <v>223072.5</v>
      </c>
      <c r="AC65" s="63">
        <f t="shared" si="43"/>
        <v>18750</v>
      </c>
      <c r="AD65" s="63">
        <f t="shared" si="44"/>
        <v>241822.5</v>
      </c>
      <c r="AE65" s="63">
        <f t="shared" si="45"/>
        <v>116070</v>
      </c>
      <c r="AF65" s="63">
        <f t="shared" si="46"/>
        <v>27224.999999999996</v>
      </c>
      <c r="AG65" s="64">
        <f t="shared" si="47"/>
        <v>18750</v>
      </c>
      <c r="AH65" s="63">
        <f t="shared" si="48"/>
        <v>162045</v>
      </c>
      <c r="AI65" s="112">
        <f t="shared" si="49"/>
        <v>79777.5</v>
      </c>
      <c r="AJ65" s="65">
        <f t="shared" si="50"/>
        <v>98250</v>
      </c>
      <c r="AK65" s="98">
        <f t="shared" si="53"/>
        <v>241545</v>
      </c>
      <c r="AL65" s="107">
        <f t="shared" si="51"/>
        <v>277.5</v>
      </c>
      <c r="AM65" s="36">
        <v>12</v>
      </c>
    </row>
    <row r="66" spans="1:39" s="15" customFormat="1" x14ac:dyDescent="0.25">
      <c r="A66" s="425">
        <v>2005</v>
      </c>
      <c r="B66" s="130" t="s">
        <v>118</v>
      </c>
      <c r="C66" s="140">
        <v>5.8</v>
      </c>
      <c r="D66" s="188">
        <f t="shared" si="54"/>
        <v>5.8</v>
      </c>
      <c r="E66" s="47">
        <f t="shared" si="27"/>
        <v>1.1428571428571428</v>
      </c>
      <c r="F66" s="47">
        <f t="shared" si="28"/>
        <v>6.9428571428571431</v>
      </c>
      <c r="G66" s="47">
        <f t="shared" si="29"/>
        <v>3.2254285714285715</v>
      </c>
      <c r="H66" s="48">
        <f t="shared" si="30"/>
        <v>0.7748571428571428</v>
      </c>
      <c r="I66" s="49">
        <f t="shared" si="31"/>
        <v>0.47619047619047616</v>
      </c>
      <c r="J66" s="48">
        <f t="shared" si="32"/>
        <v>4.4764761904761903</v>
      </c>
      <c r="K66" s="125">
        <f t="shared" si="33"/>
        <v>2.4663809523809528</v>
      </c>
      <c r="L66" s="50">
        <f t="shared" si="34"/>
        <v>2.5714285714285716</v>
      </c>
      <c r="M66" s="48">
        <f t="shared" si="35"/>
        <v>6.5717142857142861</v>
      </c>
      <c r="N66" s="122">
        <f t="shared" si="36"/>
        <v>0.371142857142857</v>
      </c>
      <c r="O66" s="151">
        <f>'Input Model'!S$10</f>
        <v>52.5</v>
      </c>
      <c r="P66" s="428">
        <f t="shared" si="37"/>
        <v>304.5</v>
      </c>
      <c r="Q66" s="51">
        <f>'Input Model'!S$19</f>
        <v>60</v>
      </c>
      <c r="R66" s="51">
        <f t="shared" si="38"/>
        <v>364.5</v>
      </c>
      <c r="S66" s="51">
        <f>'Input Model'!S$36</f>
        <v>169.33500000000001</v>
      </c>
      <c r="T66" s="51">
        <f>'Input Model'!S$44</f>
        <v>40.68</v>
      </c>
      <c r="U66" s="52">
        <f>'Input Model'!S$56</f>
        <v>25</v>
      </c>
      <c r="V66" s="135">
        <f t="shared" si="39"/>
        <v>235.01500000000001</v>
      </c>
      <c r="W66" s="111">
        <f t="shared" si="40"/>
        <v>129.48499999999999</v>
      </c>
      <c r="X66" s="52">
        <f>'Input Model'!S$65</f>
        <v>135</v>
      </c>
      <c r="Y66" s="51">
        <f t="shared" si="52"/>
        <v>345.01499999999999</v>
      </c>
      <c r="Z66" s="117">
        <f t="shared" si="41"/>
        <v>19.485000000000014</v>
      </c>
      <c r="AA66" s="147">
        <f>'Input Model'!S$4</f>
        <v>750</v>
      </c>
      <c r="AB66" s="429">
        <f t="shared" si="42"/>
        <v>228375</v>
      </c>
      <c r="AC66" s="53">
        <f t="shared" si="43"/>
        <v>45000</v>
      </c>
      <c r="AD66" s="53">
        <f t="shared" si="44"/>
        <v>273375</v>
      </c>
      <c r="AE66" s="53">
        <f t="shared" si="45"/>
        <v>127001.25</v>
      </c>
      <c r="AF66" s="53">
        <f t="shared" si="46"/>
        <v>30510</v>
      </c>
      <c r="AG66" s="54">
        <f t="shared" si="47"/>
        <v>18750</v>
      </c>
      <c r="AH66" s="53">
        <f t="shared" si="48"/>
        <v>176261.25</v>
      </c>
      <c r="AI66" s="111">
        <f t="shared" si="49"/>
        <v>97113.75</v>
      </c>
      <c r="AJ66" s="55">
        <f t="shared" si="50"/>
        <v>101250</v>
      </c>
      <c r="AK66" s="97">
        <f t="shared" si="53"/>
        <v>258761.25</v>
      </c>
      <c r="AL66" s="106">
        <f t="shared" si="51"/>
        <v>14613.75</v>
      </c>
      <c r="AM66" s="143">
        <v>1</v>
      </c>
    </row>
    <row r="67" spans="1:39" s="15" customFormat="1" x14ac:dyDescent="0.25">
      <c r="A67" s="430" t="s">
        <v>4</v>
      </c>
      <c r="B67" s="33" t="s">
        <v>17</v>
      </c>
      <c r="C67" s="140">
        <v>5.7</v>
      </c>
      <c r="D67" s="188">
        <f t="shared" si="54"/>
        <v>5.7</v>
      </c>
      <c r="E67" s="47">
        <f t="shared" si="27"/>
        <v>1.1428571428571428</v>
      </c>
      <c r="F67" s="47">
        <f t="shared" si="28"/>
        <v>6.8428571428571434</v>
      </c>
      <c r="G67" s="47">
        <f t="shared" si="29"/>
        <v>3.2254285714285715</v>
      </c>
      <c r="H67" s="48">
        <f t="shared" si="30"/>
        <v>0.7748571428571428</v>
      </c>
      <c r="I67" s="49">
        <f t="shared" si="31"/>
        <v>0.47619047619047616</v>
      </c>
      <c r="J67" s="48">
        <f t="shared" si="32"/>
        <v>4.4764761904761903</v>
      </c>
      <c r="K67" s="125">
        <f t="shared" si="33"/>
        <v>2.3663809523809531</v>
      </c>
      <c r="L67" s="50">
        <f t="shared" si="34"/>
        <v>2.5714285714285716</v>
      </c>
      <c r="M67" s="48">
        <f t="shared" si="35"/>
        <v>6.5717142857142861</v>
      </c>
      <c r="N67" s="122">
        <f t="shared" si="36"/>
        <v>0.27114285714285735</v>
      </c>
      <c r="O67" s="151">
        <f>'Input Model'!S$10</f>
        <v>52.5</v>
      </c>
      <c r="P67" s="428">
        <f t="shared" si="37"/>
        <v>299.25</v>
      </c>
      <c r="Q67" s="51">
        <f>'Input Model'!S$19</f>
        <v>60</v>
      </c>
      <c r="R67" s="51">
        <f t="shared" si="38"/>
        <v>359.25</v>
      </c>
      <c r="S67" s="51">
        <f>'Input Model'!S$36</f>
        <v>169.33500000000001</v>
      </c>
      <c r="T67" s="51">
        <f>'Input Model'!S$44</f>
        <v>40.68</v>
      </c>
      <c r="U67" s="52">
        <f>'Input Model'!S$56</f>
        <v>25</v>
      </c>
      <c r="V67" s="135">
        <f t="shared" si="39"/>
        <v>235.01500000000001</v>
      </c>
      <c r="W67" s="111">
        <f t="shared" si="40"/>
        <v>124.23499999999999</v>
      </c>
      <c r="X67" s="52">
        <f>'Input Model'!S$65</f>
        <v>135</v>
      </c>
      <c r="Y67" s="51">
        <f t="shared" si="52"/>
        <v>345.01499999999999</v>
      </c>
      <c r="Z67" s="117">
        <f t="shared" si="41"/>
        <v>14.235000000000014</v>
      </c>
      <c r="AA67" s="147">
        <f>'Input Model'!S$4</f>
        <v>750</v>
      </c>
      <c r="AB67" s="429">
        <f t="shared" si="42"/>
        <v>224437.5</v>
      </c>
      <c r="AC67" s="53">
        <f t="shared" si="43"/>
        <v>45000</v>
      </c>
      <c r="AD67" s="53">
        <f t="shared" si="44"/>
        <v>269437.5</v>
      </c>
      <c r="AE67" s="53">
        <f t="shared" si="45"/>
        <v>127001.25</v>
      </c>
      <c r="AF67" s="53">
        <f t="shared" si="46"/>
        <v>30510</v>
      </c>
      <c r="AG67" s="54">
        <f t="shared" si="47"/>
        <v>18750</v>
      </c>
      <c r="AH67" s="53">
        <f t="shared" si="48"/>
        <v>176261.25</v>
      </c>
      <c r="AI67" s="111">
        <f t="shared" si="49"/>
        <v>93176.25</v>
      </c>
      <c r="AJ67" s="55">
        <f t="shared" si="50"/>
        <v>101250</v>
      </c>
      <c r="AK67" s="97">
        <f t="shared" si="53"/>
        <v>258761.25</v>
      </c>
      <c r="AL67" s="106">
        <f t="shared" si="51"/>
        <v>10676.25</v>
      </c>
      <c r="AM67" s="143">
        <v>2</v>
      </c>
    </row>
    <row r="68" spans="1:39" s="15" customFormat="1" x14ac:dyDescent="0.25">
      <c r="A68" s="430" t="s">
        <v>4</v>
      </c>
      <c r="B68" s="33" t="s">
        <v>18</v>
      </c>
      <c r="C68" s="140">
        <v>5.59</v>
      </c>
      <c r="D68" s="188">
        <f t="shared" si="54"/>
        <v>5.59</v>
      </c>
      <c r="E68" s="47">
        <f t="shared" si="27"/>
        <v>1.1428571428571428</v>
      </c>
      <c r="F68" s="47">
        <f t="shared" si="28"/>
        <v>6.7328571428571422</v>
      </c>
      <c r="G68" s="47">
        <f t="shared" si="29"/>
        <v>3.2254285714285715</v>
      </c>
      <c r="H68" s="48">
        <f t="shared" si="30"/>
        <v>0.7748571428571428</v>
      </c>
      <c r="I68" s="49">
        <f t="shared" si="31"/>
        <v>0.47619047619047616</v>
      </c>
      <c r="J68" s="48">
        <f t="shared" si="32"/>
        <v>4.4764761904761903</v>
      </c>
      <c r="K68" s="125">
        <f t="shared" si="33"/>
        <v>2.2563809523809519</v>
      </c>
      <c r="L68" s="50">
        <f t="shared" si="34"/>
        <v>2.5714285714285716</v>
      </c>
      <c r="M68" s="48">
        <f t="shared" si="35"/>
        <v>6.5717142857142861</v>
      </c>
      <c r="N68" s="122">
        <f t="shared" si="36"/>
        <v>0.16114285714285614</v>
      </c>
      <c r="O68" s="151">
        <f>'Input Model'!S$10</f>
        <v>52.5</v>
      </c>
      <c r="P68" s="428">
        <f t="shared" si="37"/>
        <v>293.47499999999997</v>
      </c>
      <c r="Q68" s="51">
        <f>'Input Model'!S$19</f>
        <v>60</v>
      </c>
      <c r="R68" s="51">
        <f t="shared" si="38"/>
        <v>353.47499999999997</v>
      </c>
      <c r="S68" s="51">
        <f>'Input Model'!S$36</f>
        <v>169.33500000000001</v>
      </c>
      <c r="T68" s="51">
        <f>'Input Model'!S$44</f>
        <v>40.68</v>
      </c>
      <c r="U68" s="52">
        <f>'Input Model'!S$56</f>
        <v>25</v>
      </c>
      <c r="V68" s="135">
        <f t="shared" si="39"/>
        <v>235.01500000000001</v>
      </c>
      <c r="W68" s="111">
        <f t="shared" si="40"/>
        <v>118.45999999999995</v>
      </c>
      <c r="X68" s="52">
        <f>'Input Model'!S$65</f>
        <v>135</v>
      </c>
      <c r="Y68" s="51">
        <f t="shared" si="52"/>
        <v>345.01499999999999</v>
      </c>
      <c r="Z68" s="117">
        <f t="shared" si="41"/>
        <v>8.4599999999999795</v>
      </c>
      <c r="AA68" s="147">
        <f>'Input Model'!S$4</f>
        <v>750</v>
      </c>
      <c r="AB68" s="429">
        <f t="shared" si="42"/>
        <v>220106.24999999997</v>
      </c>
      <c r="AC68" s="53">
        <f t="shared" si="43"/>
        <v>45000</v>
      </c>
      <c r="AD68" s="53">
        <f t="shared" si="44"/>
        <v>265106.25</v>
      </c>
      <c r="AE68" s="53">
        <f t="shared" si="45"/>
        <v>127001.25</v>
      </c>
      <c r="AF68" s="53">
        <f t="shared" si="46"/>
        <v>30510</v>
      </c>
      <c r="AG68" s="54">
        <f t="shared" si="47"/>
        <v>18750</v>
      </c>
      <c r="AH68" s="53">
        <f t="shared" si="48"/>
        <v>176261.25</v>
      </c>
      <c r="AI68" s="111">
        <f t="shared" si="49"/>
        <v>88845</v>
      </c>
      <c r="AJ68" s="55">
        <f t="shared" si="50"/>
        <v>101250</v>
      </c>
      <c r="AK68" s="97">
        <f t="shared" si="53"/>
        <v>258761.25</v>
      </c>
      <c r="AL68" s="106">
        <f t="shared" si="51"/>
        <v>6345</v>
      </c>
      <c r="AM68" s="143">
        <v>3</v>
      </c>
    </row>
    <row r="69" spans="1:39" s="15" customFormat="1" x14ac:dyDescent="0.25">
      <c r="A69" s="430" t="s">
        <v>4</v>
      </c>
      <c r="B69" s="33" t="s">
        <v>19</v>
      </c>
      <c r="C69" s="140">
        <v>5.67</v>
      </c>
      <c r="D69" s="188">
        <f t="shared" si="54"/>
        <v>5.67</v>
      </c>
      <c r="E69" s="47">
        <f t="shared" si="27"/>
        <v>1.1428571428571428</v>
      </c>
      <c r="F69" s="47">
        <f t="shared" si="28"/>
        <v>6.8128571428571423</v>
      </c>
      <c r="G69" s="47">
        <f t="shared" si="29"/>
        <v>3.2254285714285715</v>
      </c>
      <c r="H69" s="48">
        <f t="shared" si="30"/>
        <v>0.7748571428571428</v>
      </c>
      <c r="I69" s="49">
        <f t="shared" si="31"/>
        <v>0.47619047619047616</v>
      </c>
      <c r="J69" s="48">
        <f t="shared" si="32"/>
        <v>4.4764761904761903</v>
      </c>
      <c r="K69" s="125">
        <f t="shared" si="33"/>
        <v>2.336380952380952</v>
      </c>
      <c r="L69" s="50">
        <f t="shared" si="34"/>
        <v>2.5714285714285716</v>
      </c>
      <c r="M69" s="48">
        <f t="shared" si="35"/>
        <v>6.5717142857142861</v>
      </c>
      <c r="N69" s="122">
        <f t="shared" si="36"/>
        <v>0.24114285714285622</v>
      </c>
      <c r="O69" s="151">
        <f>'Input Model'!S$10</f>
        <v>52.5</v>
      </c>
      <c r="P69" s="428">
        <f t="shared" si="37"/>
        <v>297.67500000000001</v>
      </c>
      <c r="Q69" s="51">
        <f>'Input Model'!S$19</f>
        <v>60</v>
      </c>
      <c r="R69" s="51">
        <f t="shared" si="38"/>
        <v>357.67500000000001</v>
      </c>
      <c r="S69" s="51">
        <f>'Input Model'!S$36</f>
        <v>169.33500000000001</v>
      </c>
      <c r="T69" s="51">
        <f>'Input Model'!S$44</f>
        <v>40.68</v>
      </c>
      <c r="U69" s="52">
        <f>'Input Model'!S$56</f>
        <v>25</v>
      </c>
      <c r="V69" s="135">
        <f t="shared" si="39"/>
        <v>235.01500000000001</v>
      </c>
      <c r="W69" s="111">
        <f t="shared" si="40"/>
        <v>122.66</v>
      </c>
      <c r="X69" s="52">
        <f>'Input Model'!S$65</f>
        <v>135</v>
      </c>
      <c r="Y69" s="51">
        <f t="shared" si="52"/>
        <v>345.01499999999999</v>
      </c>
      <c r="Z69" s="117">
        <f t="shared" si="41"/>
        <v>12.660000000000025</v>
      </c>
      <c r="AA69" s="147">
        <f>'Input Model'!S$4</f>
        <v>750</v>
      </c>
      <c r="AB69" s="429">
        <f t="shared" si="42"/>
        <v>223256.25</v>
      </c>
      <c r="AC69" s="53">
        <f t="shared" si="43"/>
        <v>45000</v>
      </c>
      <c r="AD69" s="53">
        <f t="shared" si="44"/>
        <v>268256.25</v>
      </c>
      <c r="AE69" s="53">
        <f t="shared" si="45"/>
        <v>127001.25</v>
      </c>
      <c r="AF69" s="53">
        <f t="shared" si="46"/>
        <v>30510</v>
      </c>
      <c r="AG69" s="54">
        <f t="shared" si="47"/>
        <v>18750</v>
      </c>
      <c r="AH69" s="53">
        <f t="shared" si="48"/>
        <v>176261.25</v>
      </c>
      <c r="AI69" s="111">
        <f t="shared" si="49"/>
        <v>91995</v>
      </c>
      <c r="AJ69" s="55">
        <f t="shared" si="50"/>
        <v>101250</v>
      </c>
      <c r="AK69" s="97">
        <f t="shared" si="53"/>
        <v>258761.25</v>
      </c>
      <c r="AL69" s="106">
        <f t="shared" si="51"/>
        <v>9495</v>
      </c>
      <c r="AM69" s="143">
        <v>4</v>
      </c>
    </row>
    <row r="70" spans="1:39" s="15" customFormat="1" x14ac:dyDescent="0.25">
      <c r="A70" s="430" t="s">
        <v>4</v>
      </c>
      <c r="B70" s="33" t="s">
        <v>20</v>
      </c>
      <c r="C70" s="140">
        <v>5.72</v>
      </c>
      <c r="D70" s="188">
        <f t="shared" ref="D70:D101" si="55">C70</f>
        <v>5.72</v>
      </c>
      <c r="E70" s="47">
        <f t="shared" si="27"/>
        <v>1.1428571428571428</v>
      </c>
      <c r="F70" s="47">
        <f t="shared" si="28"/>
        <v>6.862857142857143</v>
      </c>
      <c r="G70" s="47">
        <f t="shared" si="29"/>
        <v>3.2254285714285715</v>
      </c>
      <c r="H70" s="48">
        <f t="shared" si="30"/>
        <v>0.7748571428571428</v>
      </c>
      <c r="I70" s="49">
        <f t="shared" si="31"/>
        <v>0.47619047619047616</v>
      </c>
      <c r="J70" s="48">
        <f t="shared" si="32"/>
        <v>4.4764761904761903</v>
      </c>
      <c r="K70" s="125">
        <f t="shared" si="33"/>
        <v>2.3863809523809527</v>
      </c>
      <c r="L70" s="50">
        <f t="shared" si="34"/>
        <v>2.5714285714285716</v>
      </c>
      <c r="M70" s="48">
        <f t="shared" si="35"/>
        <v>6.5717142857142861</v>
      </c>
      <c r="N70" s="122">
        <f t="shared" si="36"/>
        <v>0.29114285714285693</v>
      </c>
      <c r="O70" s="151">
        <f>'Input Model'!S$10</f>
        <v>52.5</v>
      </c>
      <c r="P70" s="428">
        <f t="shared" si="37"/>
        <v>300.3</v>
      </c>
      <c r="Q70" s="51">
        <f>'Input Model'!S$19</f>
        <v>60</v>
      </c>
      <c r="R70" s="51">
        <f t="shared" si="38"/>
        <v>360.3</v>
      </c>
      <c r="S70" s="51">
        <f>'Input Model'!S$36</f>
        <v>169.33500000000001</v>
      </c>
      <c r="T70" s="51">
        <f>'Input Model'!S$44</f>
        <v>40.68</v>
      </c>
      <c r="U70" s="52">
        <f>'Input Model'!S$56</f>
        <v>25</v>
      </c>
      <c r="V70" s="135">
        <f t="shared" si="39"/>
        <v>235.01500000000001</v>
      </c>
      <c r="W70" s="111">
        <f t="shared" si="40"/>
        <v>125.285</v>
      </c>
      <c r="X70" s="52">
        <f>'Input Model'!S$65</f>
        <v>135</v>
      </c>
      <c r="Y70" s="51">
        <f t="shared" si="52"/>
        <v>345.01499999999999</v>
      </c>
      <c r="Z70" s="117">
        <f t="shared" si="41"/>
        <v>15.285000000000025</v>
      </c>
      <c r="AA70" s="147">
        <f>'Input Model'!S$4</f>
        <v>750</v>
      </c>
      <c r="AB70" s="429">
        <f t="shared" si="42"/>
        <v>225225</v>
      </c>
      <c r="AC70" s="53">
        <f t="shared" si="43"/>
        <v>45000</v>
      </c>
      <c r="AD70" s="53">
        <f t="shared" si="44"/>
        <v>270225</v>
      </c>
      <c r="AE70" s="53">
        <f t="shared" si="45"/>
        <v>127001.25</v>
      </c>
      <c r="AF70" s="53">
        <f t="shared" si="46"/>
        <v>30510</v>
      </c>
      <c r="AG70" s="54">
        <f t="shared" si="47"/>
        <v>18750</v>
      </c>
      <c r="AH70" s="53">
        <f t="shared" si="48"/>
        <v>176261.25</v>
      </c>
      <c r="AI70" s="111">
        <f t="shared" si="49"/>
        <v>93963.75</v>
      </c>
      <c r="AJ70" s="55">
        <f t="shared" si="50"/>
        <v>101250</v>
      </c>
      <c r="AK70" s="97">
        <f t="shared" si="53"/>
        <v>258761.25</v>
      </c>
      <c r="AL70" s="106">
        <f t="shared" si="51"/>
        <v>11463.75</v>
      </c>
      <c r="AM70" s="143">
        <v>5</v>
      </c>
    </row>
    <row r="71" spans="1:39" s="15" customFormat="1" x14ac:dyDescent="0.25">
      <c r="A71" s="430" t="s">
        <v>4</v>
      </c>
      <c r="B71" s="33" t="s">
        <v>21</v>
      </c>
      <c r="C71" s="140">
        <v>5.53</v>
      </c>
      <c r="D71" s="188">
        <f t="shared" si="55"/>
        <v>5.53</v>
      </c>
      <c r="E71" s="47">
        <f t="shared" ref="E71:E134" si="56">Q71/O71</f>
        <v>1.1428571428571428</v>
      </c>
      <c r="F71" s="47">
        <f t="shared" ref="F71:F134" si="57">SUM(D71:E71)</f>
        <v>6.6728571428571435</v>
      </c>
      <c r="G71" s="47">
        <f t="shared" ref="G71:G134" si="58">S71/O71</f>
        <v>3.2254285714285715</v>
      </c>
      <c r="H71" s="48">
        <f t="shared" ref="H71:H134" si="59">T71/O71</f>
        <v>0.7748571428571428</v>
      </c>
      <c r="I71" s="49">
        <f t="shared" ref="I71:I134" si="60">U71/O71</f>
        <v>0.47619047619047616</v>
      </c>
      <c r="J71" s="48">
        <f t="shared" ref="J71:J134" si="61">SUM(G71:I71)</f>
        <v>4.4764761904761903</v>
      </c>
      <c r="K71" s="125">
        <f t="shared" ref="K71:K134" si="62">F71-J71</f>
        <v>2.1963809523809532</v>
      </c>
      <c r="L71" s="50">
        <f t="shared" ref="L71:L134" si="63">X71/O71</f>
        <v>2.5714285714285716</v>
      </c>
      <c r="M71" s="48">
        <f t="shared" ref="M71:M134" si="64">G71+H71+L71</f>
        <v>6.5717142857142861</v>
      </c>
      <c r="N71" s="122">
        <f t="shared" ref="N71:N134" si="65">F71-M71</f>
        <v>0.10114285714285742</v>
      </c>
      <c r="O71" s="151">
        <f>'Input Model'!S$10</f>
        <v>52.5</v>
      </c>
      <c r="P71" s="428">
        <f t="shared" ref="P71:P134" si="66">C71*O71</f>
        <v>290.32499999999999</v>
      </c>
      <c r="Q71" s="51">
        <f>'Input Model'!S$19</f>
        <v>60</v>
      </c>
      <c r="R71" s="51">
        <f t="shared" ref="R71:R134" si="67">SUM(P71:Q71)</f>
        <v>350.32499999999999</v>
      </c>
      <c r="S71" s="51">
        <f>'Input Model'!S$36</f>
        <v>169.33500000000001</v>
      </c>
      <c r="T71" s="51">
        <f>'Input Model'!S$44</f>
        <v>40.68</v>
      </c>
      <c r="U71" s="52">
        <f>'Input Model'!S$56</f>
        <v>25</v>
      </c>
      <c r="V71" s="135">
        <f t="shared" ref="V71:V134" si="68">SUM(S71:U71)</f>
        <v>235.01500000000001</v>
      </c>
      <c r="W71" s="111">
        <f t="shared" ref="W71:W134" si="69">R71-V71</f>
        <v>115.30999999999997</v>
      </c>
      <c r="X71" s="52">
        <f>'Input Model'!S$65</f>
        <v>135</v>
      </c>
      <c r="Y71" s="51">
        <f t="shared" si="52"/>
        <v>345.01499999999999</v>
      </c>
      <c r="Z71" s="117">
        <f t="shared" ref="Z71:Z134" si="70">R71-Y71</f>
        <v>5.3100000000000023</v>
      </c>
      <c r="AA71" s="147">
        <f>'Input Model'!S$4</f>
        <v>750</v>
      </c>
      <c r="AB71" s="429">
        <f t="shared" ref="AB71:AB134" si="71">P71*AA71</f>
        <v>217743.75</v>
      </c>
      <c r="AC71" s="53">
        <f t="shared" ref="AC71:AC134" si="72">Q71*AA71</f>
        <v>45000</v>
      </c>
      <c r="AD71" s="53">
        <f t="shared" ref="AD71:AD134" si="73">SUM(AB71:AC71)</f>
        <v>262743.75</v>
      </c>
      <c r="AE71" s="53">
        <f t="shared" ref="AE71:AE134" si="74">S71*AA71</f>
        <v>127001.25</v>
      </c>
      <c r="AF71" s="53">
        <f t="shared" ref="AF71:AF134" si="75">T71*AA71</f>
        <v>30510</v>
      </c>
      <c r="AG71" s="54">
        <f t="shared" ref="AG71:AG134" si="76">U71*AA71</f>
        <v>18750</v>
      </c>
      <c r="AH71" s="53">
        <f t="shared" ref="AH71:AH134" si="77">SUM(AE71:AG71)</f>
        <v>176261.25</v>
      </c>
      <c r="AI71" s="111">
        <f t="shared" ref="AI71:AI134" si="78">AD71-AH71</f>
        <v>86482.5</v>
      </c>
      <c r="AJ71" s="55">
        <f t="shared" ref="AJ71:AJ134" si="79">X71*AA71</f>
        <v>101250</v>
      </c>
      <c r="AK71" s="97">
        <f t="shared" si="53"/>
        <v>258761.25</v>
      </c>
      <c r="AL71" s="106">
        <f t="shared" ref="AL71:AL134" si="80">AD71-AK71</f>
        <v>3982.5</v>
      </c>
      <c r="AM71" s="143">
        <v>6</v>
      </c>
    </row>
    <row r="72" spans="1:39" s="15" customFormat="1" x14ac:dyDescent="0.25">
      <c r="A72" s="430" t="s">
        <v>4</v>
      </c>
      <c r="B72" s="33" t="s">
        <v>11</v>
      </c>
      <c r="C72" s="140">
        <v>5.48</v>
      </c>
      <c r="D72" s="188">
        <f t="shared" si="55"/>
        <v>5.48</v>
      </c>
      <c r="E72" s="47">
        <f t="shared" si="56"/>
        <v>1.1428571428571428</v>
      </c>
      <c r="F72" s="47">
        <f t="shared" si="57"/>
        <v>6.6228571428571428</v>
      </c>
      <c r="G72" s="47">
        <f t="shared" si="58"/>
        <v>3.2254285714285715</v>
      </c>
      <c r="H72" s="48">
        <f t="shared" si="59"/>
        <v>0.7748571428571428</v>
      </c>
      <c r="I72" s="49">
        <f t="shared" si="60"/>
        <v>0.47619047619047616</v>
      </c>
      <c r="J72" s="48">
        <f t="shared" si="61"/>
        <v>4.4764761904761903</v>
      </c>
      <c r="K72" s="125">
        <f t="shared" si="62"/>
        <v>2.1463809523809525</v>
      </c>
      <c r="L72" s="50">
        <f t="shared" si="63"/>
        <v>2.5714285714285716</v>
      </c>
      <c r="M72" s="48">
        <f t="shared" si="64"/>
        <v>6.5717142857142861</v>
      </c>
      <c r="N72" s="122">
        <f t="shared" si="65"/>
        <v>5.1142857142856712E-2</v>
      </c>
      <c r="O72" s="151">
        <f>'Input Model'!S$10</f>
        <v>52.5</v>
      </c>
      <c r="P72" s="428">
        <f t="shared" si="66"/>
        <v>287.70000000000005</v>
      </c>
      <c r="Q72" s="51">
        <f>'Input Model'!S$19</f>
        <v>60</v>
      </c>
      <c r="R72" s="51">
        <f t="shared" si="67"/>
        <v>347.70000000000005</v>
      </c>
      <c r="S72" s="51">
        <f>'Input Model'!S$36</f>
        <v>169.33500000000001</v>
      </c>
      <c r="T72" s="51">
        <f>'Input Model'!S$44</f>
        <v>40.68</v>
      </c>
      <c r="U72" s="52">
        <f>'Input Model'!S$56</f>
        <v>25</v>
      </c>
      <c r="V72" s="135">
        <f t="shared" si="68"/>
        <v>235.01500000000001</v>
      </c>
      <c r="W72" s="111">
        <f t="shared" si="69"/>
        <v>112.68500000000003</v>
      </c>
      <c r="X72" s="52">
        <f>'Input Model'!S$65</f>
        <v>135</v>
      </c>
      <c r="Y72" s="51">
        <f t="shared" ref="Y72:Y135" si="81">S72+T72+X72</f>
        <v>345.01499999999999</v>
      </c>
      <c r="Z72" s="117">
        <f t="shared" si="70"/>
        <v>2.6850000000000591</v>
      </c>
      <c r="AA72" s="147">
        <f>'Input Model'!S$4</f>
        <v>750</v>
      </c>
      <c r="AB72" s="429">
        <f t="shared" si="71"/>
        <v>215775.00000000003</v>
      </c>
      <c r="AC72" s="53">
        <f t="shared" si="72"/>
        <v>45000</v>
      </c>
      <c r="AD72" s="53">
        <f t="shared" si="73"/>
        <v>260775.00000000003</v>
      </c>
      <c r="AE72" s="53">
        <f t="shared" si="74"/>
        <v>127001.25</v>
      </c>
      <c r="AF72" s="53">
        <f t="shared" si="75"/>
        <v>30510</v>
      </c>
      <c r="AG72" s="54">
        <f t="shared" si="76"/>
        <v>18750</v>
      </c>
      <c r="AH72" s="53">
        <f t="shared" si="77"/>
        <v>176261.25</v>
      </c>
      <c r="AI72" s="111">
        <f t="shared" si="78"/>
        <v>84513.750000000029</v>
      </c>
      <c r="AJ72" s="55">
        <f t="shared" si="79"/>
        <v>101250</v>
      </c>
      <c r="AK72" s="97">
        <f t="shared" ref="AK72:AK135" si="82">AE72+AF72+AJ72</f>
        <v>258761.25</v>
      </c>
      <c r="AL72" s="106">
        <f t="shared" si="80"/>
        <v>2013.7500000000291</v>
      </c>
      <c r="AM72" s="143">
        <v>7</v>
      </c>
    </row>
    <row r="73" spans="1:39" s="15" customFormat="1" x14ac:dyDescent="0.25">
      <c r="A73" s="430" t="s">
        <v>4</v>
      </c>
      <c r="B73" s="33" t="s">
        <v>12</v>
      </c>
      <c r="C73" s="140">
        <v>5.47</v>
      </c>
      <c r="D73" s="188">
        <f t="shared" si="55"/>
        <v>5.47</v>
      </c>
      <c r="E73" s="47">
        <f t="shared" si="56"/>
        <v>1.1428571428571428</v>
      </c>
      <c r="F73" s="47">
        <f t="shared" si="57"/>
        <v>6.612857142857143</v>
      </c>
      <c r="G73" s="47">
        <f t="shared" si="58"/>
        <v>3.2254285714285715</v>
      </c>
      <c r="H73" s="48">
        <f t="shared" si="59"/>
        <v>0.7748571428571428</v>
      </c>
      <c r="I73" s="49">
        <f t="shared" si="60"/>
        <v>0.47619047619047616</v>
      </c>
      <c r="J73" s="48">
        <f t="shared" si="61"/>
        <v>4.4764761904761903</v>
      </c>
      <c r="K73" s="125">
        <f t="shared" si="62"/>
        <v>2.1363809523809527</v>
      </c>
      <c r="L73" s="50">
        <f t="shared" si="63"/>
        <v>2.5714285714285716</v>
      </c>
      <c r="M73" s="48">
        <f t="shared" si="64"/>
        <v>6.5717142857142861</v>
      </c>
      <c r="N73" s="122">
        <f t="shared" si="65"/>
        <v>4.1142857142856926E-2</v>
      </c>
      <c r="O73" s="151">
        <f>'Input Model'!S$10</f>
        <v>52.5</v>
      </c>
      <c r="P73" s="428">
        <f t="shared" si="66"/>
        <v>287.17500000000001</v>
      </c>
      <c r="Q73" s="51">
        <f>'Input Model'!S$19</f>
        <v>60</v>
      </c>
      <c r="R73" s="51">
        <f t="shared" si="67"/>
        <v>347.17500000000001</v>
      </c>
      <c r="S73" s="51">
        <f>'Input Model'!S$36</f>
        <v>169.33500000000001</v>
      </c>
      <c r="T73" s="51">
        <f>'Input Model'!S$44</f>
        <v>40.68</v>
      </c>
      <c r="U73" s="52">
        <f>'Input Model'!S$56</f>
        <v>25</v>
      </c>
      <c r="V73" s="135">
        <f t="shared" si="68"/>
        <v>235.01500000000001</v>
      </c>
      <c r="W73" s="111">
        <f t="shared" si="69"/>
        <v>112.16</v>
      </c>
      <c r="X73" s="52">
        <f>'Input Model'!S$65</f>
        <v>135</v>
      </c>
      <c r="Y73" s="51">
        <f t="shared" si="81"/>
        <v>345.01499999999999</v>
      </c>
      <c r="Z73" s="117">
        <f t="shared" si="70"/>
        <v>2.160000000000025</v>
      </c>
      <c r="AA73" s="147">
        <f>'Input Model'!S$4</f>
        <v>750</v>
      </c>
      <c r="AB73" s="429">
        <f t="shared" si="71"/>
        <v>215381.25</v>
      </c>
      <c r="AC73" s="53">
        <f t="shared" si="72"/>
        <v>45000</v>
      </c>
      <c r="AD73" s="53">
        <f t="shared" si="73"/>
        <v>260381.25</v>
      </c>
      <c r="AE73" s="53">
        <f t="shared" si="74"/>
        <v>127001.25</v>
      </c>
      <c r="AF73" s="53">
        <f t="shared" si="75"/>
        <v>30510</v>
      </c>
      <c r="AG73" s="54">
        <f t="shared" si="76"/>
        <v>18750</v>
      </c>
      <c r="AH73" s="53">
        <f t="shared" si="77"/>
        <v>176261.25</v>
      </c>
      <c r="AI73" s="111">
        <f t="shared" si="78"/>
        <v>84120</v>
      </c>
      <c r="AJ73" s="55">
        <f t="shared" si="79"/>
        <v>101250</v>
      </c>
      <c r="AK73" s="97">
        <f t="shared" si="82"/>
        <v>258761.25</v>
      </c>
      <c r="AL73" s="106">
        <f t="shared" si="80"/>
        <v>1620</v>
      </c>
      <c r="AM73" s="143">
        <v>8</v>
      </c>
    </row>
    <row r="74" spans="1:39" s="15" customFormat="1" x14ac:dyDescent="0.25">
      <c r="A74" s="430" t="s">
        <v>4</v>
      </c>
      <c r="B74" s="33" t="s">
        <v>13</v>
      </c>
      <c r="C74" s="140">
        <v>5.6</v>
      </c>
      <c r="D74" s="188">
        <f t="shared" si="55"/>
        <v>5.6</v>
      </c>
      <c r="E74" s="47">
        <f t="shared" si="56"/>
        <v>1.1428571428571428</v>
      </c>
      <c r="F74" s="47">
        <f t="shared" si="57"/>
        <v>6.742857142857142</v>
      </c>
      <c r="G74" s="47">
        <f t="shared" si="58"/>
        <v>3.2254285714285715</v>
      </c>
      <c r="H74" s="48">
        <f t="shared" si="59"/>
        <v>0.7748571428571428</v>
      </c>
      <c r="I74" s="49">
        <f t="shared" si="60"/>
        <v>0.47619047619047616</v>
      </c>
      <c r="J74" s="48">
        <f t="shared" si="61"/>
        <v>4.4764761904761903</v>
      </c>
      <c r="K74" s="125">
        <f t="shared" si="62"/>
        <v>2.2663809523809517</v>
      </c>
      <c r="L74" s="50">
        <f t="shared" si="63"/>
        <v>2.5714285714285716</v>
      </c>
      <c r="M74" s="48">
        <f t="shared" si="64"/>
        <v>6.5717142857142861</v>
      </c>
      <c r="N74" s="122">
        <f t="shared" si="65"/>
        <v>0.17114285714285593</v>
      </c>
      <c r="O74" s="151">
        <f>'Input Model'!S$10</f>
        <v>52.5</v>
      </c>
      <c r="P74" s="428">
        <f t="shared" si="66"/>
        <v>294</v>
      </c>
      <c r="Q74" s="51">
        <f>'Input Model'!S$19</f>
        <v>60</v>
      </c>
      <c r="R74" s="51">
        <f t="shared" si="67"/>
        <v>354</v>
      </c>
      <c r="S74" s="51">
        <f>'Input Model'!S$36</f>
        <v>169.33500000000001</v>
      </c>
      <c r="T74" s="51">
        <f>'Input Model'!S$44</f>
        <v>40.68</v>
      </c>
      <c r="U74" s="52">
        <f>'Input Model'!S$56</f>
        <v>25</v>
      </c>
      <c r="V74" s="135">
        <f t="shared" si="68"/>
        <v>235.01500000000001</v>
      </c>
      <c r="W74" s="111">
        <f t="shared" si="69"/>
        <v>118.98499999999999</v>
      </c>
      <c r="X74" s="52">
        <f>'Input Model'!S$65</f>
        <v>135</v>
      </c>
      <c r="Y74" s="51">
        <f t="shared" si="81"/>
        <v>345.01499999999999</v>
      </c>
      <c r="Z74" s="117">
        <f t="shared" si="70"/>
        <v>8.9850000000000136</v>
      </c>
      <c r="AA74" s="147">
        <f>'Input Model'!S$4</f>
        <v>750</v>
      </c>
      <c r="AB74" s="429">
        <f t="shared" si="71"/>
        <v>220500</v>
      </c>
      <c r="AC74" s="53">
        <f t="shared" si="72"/>
        <v>45000</v>
      </c>
      <c r="AD74" s="53">
        <f t="shared" si="73"/>
        <v>265500</v>
      </c>
      <c r="AE74" s="53">
        <f t="shared" si="74"/>
        <v>127001.25</v>
      </c>
      <c r="AF74" s="53">
        <f t="shared" si="75"/>
        <v>30510</v>
      </c>
      <c r="AG74" s="54">
        <f t="shared" si="76"/>
        <v>18750</v>
      </c>
      <c r="AH74" s="53">
        <f t="shared" si="77"/>
        <v>176261.25</v>
      </c>
      <c r="AI74" s="111">
        <f t="shared" si="78"/>
        <v>89238.75</v>
      </c>
      <c r="AJ74" s="55">
        <f t="shared" si="79"/>
        <v>101250</v>
      </c>
      <c r="AK74" s="97">
        <f t="shared" si="82"/>
        <v>258761.25</v>
      </c>
      <c r="AL74" s="106">
        <f t="shared" si="80"/>
        <v>6738.75</v>
      </c>
      <c r="AM74" s="143">
        <v>9</v>
      </c>
    </row>
    <row r="75" spans="1:39" s="15" customFormat="1" x14ac:dyDescent="0.25">
      <c r="A75" s="430" t="s">
        <v>4</v>
      </c>
      <c r="B75" s="33" t="s">
        <v>14</v>
      </c>
      <c r="C75" s="140">
        <v>5.54</v>
      </c>
      <c r="D75" s="188">
        <f t="shared" si="55"/>
        <v>5.54</v>
      </c>
      <c r="E75" s="47">
        <f t="shared" si="56"/>
        <v>1.1428571428571428</v>
      </c>
      <c r="F75" s="47">
        <f t="shared" si="57"/>
        <v>6.6828571428571433</v>
      </c>
      <c r="G75" s="47">
        <f t="shared" si="58"/>
        <v>3.2254285714285715</v>
      </c>
      <c r="H75" s="48">
        <f t="shared" si="59"/>
        <v>0.7748571428571428</v>
      </c>
      <c r="I75" s="49">
        <f t="shared" si="60"/>
        <v>0.47619047619047616</v>
      </c>
      <c r="J75" s="48">
        <f t="shared" si="61"/>
        <v>4.4764761904761903</v>
      </c>
      <c r="K75" s="125">
        <f t="shared" si="62"/>
        <v>2.206380952380953</v>
      </c>
      <c r="L75" s="50">
        <f t="shared" si="63"/>
        <v>2.5714285714285716</v>
      </c>
      <c r="M75" s="48">
        <f t="shared" si="64"/>
        <v>6.5717142857142861</v>
      </c>
      <c r="N75" s="122">
        <f t="shared" si="65"/>
        <v>0.11114285714285721</v>
      </c>
      <c r="O75" s="151">
        <f>'Input Model'!S$10</f>
        <v>52.5</v>
      </c>
      <c r="P75" s="428">
        <f t="shared" si="66"/>
        <v>290.85000000000002</v>
      </c>
      <c r="Q75" s="51">
        <f>'Input Model'!S$19</f>
        <v>60</v>
      </c>
      <c r="R75" s="51">
        <f t="shared" si="67"/>
        <v>350.85</v>
      </c>
      <c r="S75" s="51">
        <f>'Input Model'!S$36</f>
        <v>169.33500000000001</v>
      </c>
      <c r="T75" s="51">
        <f>'Input Model'!S$44</f>
        <v>40.68</v>
      </c>
      <c r="U75" s="52">
        <f>'Input Model'!S$56</f>
        <v>25</v>
      </c>
      <c r="V75" s="135">
        <f t="shared" si="68"/>
        <v>235.01500000000001</v>
      </c>
      <c r="W75" s="111">
        <f t="shared" si="69"/>
        <v>115.83500000000001</v>
      </c>
      <c r="X75" s="52">
        <f>'Input Model'!S$65</f>
        <v>135</v>
      </c>
      <c r="Y75" s="51">
        <f t="shared" si="81"/>
        <v>345.01499999999999</v>
      </c>
      <c r="Z75" s="117">
        <f t="shared" si="70"/>
        <v>5.8350000000000364</v>
      </c>
      <c r="AA75" s="147">
        <f>'Input Model'!S$4</f>
        <v>750</v>
      </c>
      <c r="AB75" s="429">
        <f t="shared" si="71"/>
        <v>218137.50000000003</v>
      </c>
      <c r="AC75" s="53">
        <f t="shared" si="72"/>
        <v>45000</v>
      </c>
      <c r="AD75" s="53">
        <f t="shared" si="73"/>
        <v>263137.5</v>
      </c>
      <c r="AE75" s="53">
        <f t="shared" si="74"/>
        <v>127001.25</v>
      </c>
      <c r="AF75" s="53">
        <f t="shared" si="75"/>
        <v>30510</v>
      </c>
      <c r="AG75" s="54">
        <f t="shared" si="76"/>
        <v>18750</v>
      </c>
      <c r="AH75" s="53">
        <f t="shared" si="77"/>
        <v>176261.25</v>
      </c>
      <c r="AI75" s="111">
        <f t="shared" si="78"/>
        <v>86876.25</v>
      </c>
      <c r="AJ75" s="55">
        <f t="shared" si="79"/>
        <v>101250</v>
      </c>
      <c r="AK75" s="97">
        <f t="shared" si="82"/>
        <v>258761.25</v>
      </c>
      <c r="AL75" s="106">
        <f t="shared" si="80"/>
        <v>4376.25</v>
      </c>
      <c r="AM75" s="143">
        <v>10</v>
      </c>
    </row>
    <row r="76" spans="1:39" s="15" customFormat="1" x14ac:dyDescent="0.25">
      <c r="A76" s="430" t="s">
        <v>4</v>
      </c>
      <c r="B76" s="33" t="s">
        <v>15</v>
      </c>
      <c r="C76" s="140">
        <v>5.52</v>
      </c>
      <c r="D76" s="188">
        <f t="shared" si="55"/>
        <v>5.52</v>
      </c>
      <c r="E76" s="47">
        <f t="shared" si="56"/>
        <v>1.1428571428571428</v>
      </c>
      <c r="F76" s="47">
        <f t="shared" si="57"/>
        <v>6.6628571428571419</v>
      </c>
      <c r="G76" s="47">
        <f t="shared" si="58"/>
        <v>3.2254285714285715</v>
      </c>
      <c r="H76" s="48">
        <f t="shared" si="59"/>
        <v>0.7748571428571428</v>
      </c>
      <c r="I76" s="49">
        <f t="shared" si="60"/>
        <v>0.47619047619047616</v>
      </c>
      <c r="J76" s="48">
        <f t="shared" si="61"/>
        <v>4.4764761904761903</v>
      </c>
      <c r="K76" s="125">
        <f t="shared" si="62"/>
        <v>2.1863809523809516</v>
      </c>
      <c r="L76" s="50">
        <f t="shared" si="63"/>
        <v>2.5714285714285716</v>
      </c>
      <c r="M76" s="48">
        <f t="shared" si="64"/>
        <v>6.5717142857142861</v>
      </c>
      <c r="N76" s="122">
        <f t="shared" si="65"/>
        <v>9.114285714285586E-2</v>
      </c>
      <c r="O76" s="151">
        <f>'Input Model'!S$10</f>
        <v>52.5</v>
      </c>
      <c r="P76" s="428">
        <f t="shared" si="66"/>
        <v>289.79999999999995</v>
      </c>
      <c r="Q76" s="51">
        <f>'Input Model'!S$19</f>
        <v>60</v>
      </c>
      <c r="R76" s="51">
        <f t="shared" si="67"/>
        <v>349.79999999999995</v>
      </c>
      <c r="S76" s="51">
        <f>'Input Model'!S$36</f>
        <v>169.33500000000001</v>
      </c>
      <c r="T76" s="51">
        <f>'Input Model'!S$44</f>
        <v>40.68</v>
      </c>
      <c r="U76" s="52">
        <f>'Input Model'!S$56</f>
        <v>25</v>
      </c>
      <c r="V76" s="135">
        <f t="shared" si="68"/>
        <v>235.01500000000001</v>
      </c>
      <c r="W76" s="111">
        <f t="shared" si="69"/>
        <v>114.78499999999994</v>
      </c>
      <c r="X76" s="52">
        <f>'Input Model'!S$65</f>
        <v>135</v>
      </c>
      <c r="Y76" s="51">
        <f t="shared" si="81"/>
        <v>345.01499999999999</v>
      </c>
      <c r="Z76" s="117">
        <f t="shared" si="70"/>
        <v>4.7849999999999682</v>
      </c>
      <c r="AA76" s="147">
        <f>'Input Model'!S$4</f>
        <v>750</v>
      </c>
      <c r="AB76" s="429">
        <f t="shared" si="71"/>
        <v>217349.99999999997</v>
      </c>
      <c r="AC76" s="53">
        <f t="shared" si="72"/>
        <v>45000</v>
      </c>
      <c r="AD76" s="53">
        <f t="shared" si="73"/>
        <v>262350</v>
      </c>
      <c r="AE76" s="53">
        <f t="shared" si="74"/>
        <v>127001.25</v>
      </c>
      <c r="AF76" s="53">
        <f t="shared" si="75"/>
        <v>30510</v>
      </c>
      <c r="AG76" s="54">
        <f t="shared" si="76"/>
        <v>18750</v>
      </c>
      <c r="AH76" s="53">
        <f t="shared" si="77"/>
        <v>176261.25</v>
      </c>
      <c r="AI76" s="111">
        <f t="shared" si="78"/>
        <v>86088.75</v>
      </c>
      <c r="AJ76" s="55">
        <f t="shared" si="79"/>
        <v>101250</v>
      </c>
      <c r="AK76" s="97">
        <f t="shared" si="82"/>
        <v>258761.25</v>
      </c>
      <c r="AL76" s="106">
        <f t="shared" si="80"/>
        <v>3588.75</v>
      </c>
      <c r="AM76" s="143">
        <v>11</v>
      </c>
    </row>
    <row r="77" spans="1:39" s="15" customFormat="1" x14ac:dyDescent="0.25">
      <c r="A77" s="22" t="s">
        <v>4</v>
      </c>
      <c r="B77" s="132" t="s">
        <v>124</v>
      </c>
      <c r="C77" s="141">
        <v>4.84</v>
      </c>
      <c r="D77" s="95">
        <f t="shared" si="55"/>
        <v>4.84</v>
      </c>
      <c r="E77" s="56">
        <f t="shared" si="56"/>
        <v>1.1428571428571428</v>
      </c>
      <c r="F77" s="56">
        <f t="shared" si="57"/>
        <v>5.9828571428571422</v>
      </c>
      <c r="G77" s="56">
        <f t="shared" si="58"/>
        <v>3.2254285714285715</v>
      </c>
      <c r="H77" s="57">
        <f t="shared" si="59"/>
        <v>0.7748571428571428</v>
      </c>
      <c r="I77" s="58">
        <f t="shared" si="60"/>
        <v>0.47619047619047616</v>
      </c>
      <c r="J77" s="57">
        <f t="shared" si="61"/>
        <v>4.4764761904761903</v>
      </c>
      <c r="K77" s="126">
        <f t="shared" si="62"/>
        <v>1.5063809523809519</v>
      </c>
      <c r="L77" s="59">
        <f t="shared" si="63"/>
        <v>2.5714285714285716</v>
      </c>
      <c r="M77" s="57">
        <f t="shared" si="64"/>
        <v>6.5717142857142861</v>
      </c>
      <c r="N77" s="123">
        <f t="shared" si="65"/>
        <v>-0.58885714285714386</v>
      </c>
      <c r="O77" s="152">
        <f>'Input Model'!S$10</f>
        <v>52.5</v>
      </c>
      <c r="P77" s="60">
        <f t="shared" si="66"/>
        <v>254.1</v>
      </c>
      <c r="Q77" s="61">
        <f>'Input Model'!S$19</f>
        <v>60</v>
      </c>
      <c r="R77" s="61">
        <f t="shared" si="67"/>
        <v>314.10000000000002</v>
      </c>
      <c r="S77" s="61">
        <f>'Input Model'!S$36</f>
        <v>169.33500000000001</v>
      </c>
      <c r="T77" s="61">
        <f>'Input Model'!S$44</f>
        <v>40.68</v>
      </c>
      <c r="U77" s="62">
        <f>'Input Model'!S$56</f>
        <v>25</v>
      </c>
      <c r="V77" s="136">
        <f t="shared" si="68"/>
        <v>235.01500000000001</v>
      </c>
      <c r="W77" s="112">
        <f t="shared" si="69"/>
        <v>79.085000000000008</v>
      </c>
      <c r="X77" s="62">
        <f>'Input Model'!S$65</f>
        <v>135</v>
      </c>
      <c r="Y77" s="61">
        <f t="shared" si="81"/>
        <v>345.01499999999999</v>
      </c>
      <c r="Z77" s="118">
        <f t="shared" si="70"/>
        <v>-30.914999999999964</v>
      </c>
      <c r="AA77" s="148">
        <f>'Input Model'!S$4</f>
        <v>750</v>
      </c>
      <c r="AB77" s="72">
        <f t="shared" si="71"/>
        <v>190575</v>
      </c>
      <c r="AC77" s="63">
        <f t="shared" si="72"/>
        <v>45000</v>
      </c>
      <c r="AD77" s="63">
        <f t="shared" si="73"/>
        <v>235575</v>
      </c>
      <c r="AE77" s="63">
        <f t="shared" si="74"/>
        <v>127001.25</v>
      </c>
      <c r="AF77" s="63">
        <f t="shared" si="75"/>
        <v>30510</v>
      </c>
      <c r="AG77" s="64">
        <f t="shared" si="76"/>
        <v>18750</v>
      </c>
      <c r="AH77" s="63">
        <f t="shared" si="77"/>
        <v>176261.25</v>
      </c>
      <c r="AI77" s="112">
        <f t="shared" si="78"/>
        <v>59313.75</v>
      </c>
      <c r="AJ77" s="65">
        <f t="shared" si="79"/>
        <v>101250</v>
      </c>
      <c r="AK77" s="98">
        <f t="shared" si="82"/>
        <v>258761.25</v>
      </c>
      <c r="AL77" s="107">
        <f t="shared" si="80"/>
        <v>-23186.25</v>
      </c>
      <c r="AM77" s="143">
        <v>12</v>
      </c>
    </row>
    <row r="78" spans="1:39" x14ac:dyDescent="0.25">
      <c r="A78" s="425">
        <v>2006</v>
      </c>
      <c r="B78" s="130" t="s">
        <v>125</v>
      </c>
      <c r="C78" s="140">
        <v>5.1100000000000003</v>
      </c>
      <c r="D78" s="188">
        <f t="shared" si="55"/>
        <v>5.1100000000000003</v>
      </c>
      <c r="E78" s="47">
        <f t="shared" si="56"/>
        <v>0.49504950495049505</v>
      </c>
      <c r="F78" s="47">
        <f t="shared" si="57"/>
        <v>5.6050495049504949</v>
      </c>
      <c r="G78" s="47">
        <f t="shared" si="58"/>
        <v>3.7039603960396041</v>
      </c>
      <c r="H78" s="48">
        <f t="shared" si="59"/>
        <v>0.88811881188118813</v>
      </c>
      <c r="I78" s="49">
        <f t="shared" si="60"/>
        <v>0.49504950495049505</v>
      </c>
      <c r="J78" s="48">
        <f t="shared" si="61"/>
        <v>5.0871287128712872</v>
      </c>
      <c r="K78" s="125">
        <f t="shared" si="62"/>
        <v>0.51792079207920771</v>
      </c>
      <c r="L78" s="50">
        <f t="shared" si="63"/>
        <v>2.6732673267326734</v>
      </c>
      <c r="M78" s="48">
        <f t="shared" si="64"/>
        <v>7.2653465346534656</v>
      </c>
      <c r="N78" s="122">
        <f t="shared" si="65"/>
        <v>-1.6602970297029707</v>
      </c>
      <c r="O78" s="151">
        <f>'Input Model'!R$10</f>
        <v>50.5</v>
      </c>
      <c r="P78" s="428">
        <f t="shared" si="66"/>
        <v>258.05500000000001</v>
      </c>
      <c r="Q78" s="51">
        <f>'Input Model'!R$19</f>
        <v>25</v>
      </c>
      <c r="R78" s="51">
        <f t="shared" si="67"/>
        <v>283.05500000000001</v>
      </c>
      <c r="S78" s="51">
        <f>'Input Model'!R$36</f>
        <v>187.05</v>
      </c>
      <c r="T78" s="51">
        <f>'Input Model'!R$44</f>
        <v>44.85</v>
      </c>
      <c r="U78" s="52">
        <f>'Input Model'!R$56</f>
        <v>25</v>
      </c>
      <c r="V78" s="135">
        <f t="shared" si="68"/>
        <v>256.89999999999998</v>
      </c>
      <c r="W78" s="111">
        <f t="shared" si="69"/>
        <v>26.15500000000003</v>
      </c>
      <c r="X78" s="52">
        <f>'Input Model'!R$65</f>
        <v>135</v>
      </c>
      <c r="Y78" s="51">
        <f t="shared" si="81"/>
        <v>366.9</v>
      </c>
      <c r="Z78" s="117">
        <f t="shared" si="70"/>
        <v>-83.84499999999997</v>
      </c>
      <c r="AA78" s="147">
        <f>'Input Model'!R$4</f>
        <v>750</v>
      </c>
      <c r="AB78" s="429">
        <f t="shared" si="71"/>
        <v>193541.25</v>
      </c>
      <c r="AC78" s="53">
        <f t="shared" si="72"/>
        <v>18750</v>
      </c>
      <c r="AD78" s="53">
        <f t="shared" si="73"/>
        <v>212291.25</v>
      </c>
      <c r="AE78" s="53">
        <f t="shared" si="74"/>
        <v>140287.5</v>
      </c>
      <c r="AF78" s="53">
        <f t="shared" si="75"/>
        <v>33637.5</v>
      </c>
      <c r="AG78" s="54">
        <f t="shared" si="76"/>
        <v>18750</v>
      </c>
      <c r="AH78" s="53">
        <f t="shared" si="77"/>
        <v>192675</v>
      </c>
      <c r="AI78" s="111">
        <f t="shared" si="78"/>
        <v>19616.25</v>
      </c>
      <c r="AJ78" s="55">
        <f t="shared" si="79"/>
        <v>101250</v>
      </c>
      <c r="AK78" s="97">
        <f t="shared" si="82"/>
        <v>275175</v>
      </c>
      <c r="AL78" s="106">
        <f t="shared" si="80"/>
        <v>-62883.75</v>
      </c>
      <c r="AM78" s="36">
        <v>1</v>
      </c>
    </row>
    <row r="79" spans="1:39" x14ac:dyDescent="0.25">
      <c r="A79" s="430" t="s">
        <v>4</v>
      </c>
      <c r="B79" s="33" t="s">
        <v>17</v>
      </c>
      <c r="C79" s="140">
        <v>5.48</v>
      </c>
      <c r="D79" s="188">
        <f t="shared" si="55"/>
        <v>5.48</v>
      </c>
      <c r="E79" s="47">
        <f t="shared" si="56"/>
        <v>0.49504950495049505</v>
      </c>
      <c r="F79" s="47">
        <f t="shared" si="57"/>
        <v>5.9750495049504959</v>
      </c>
      <c r="G79" s="47">
        <f t="shared" si="58"/>
        <v>3.7039603960396041</v>
      </c>
      <c r="H79" s="48">
        <f t="shared" si="59"/>
        <v>0.88811881188118813</v>
      </c>
      <c r="I79" s="49">
        <f t="shared" si="60"/>
        <v>0.49504950495049505</v>
      </c>
      <c r="J79" s="48">
        <f t="shared" si="61"/>
        <v>5.0871287128712872</v>
      </c>
      <c r="K79" s="125">
        <f t="shared" si="62"/>
        <v>0.88792079207920871</v>
      </c>
      <c r="L79" s="50">
        <f t="shared" si="63"/>
        <v>2.6732673267326734</v>
      </c>
      <c r="M79" s="48">
        <f t="shared" si="64"/>
        <v>7.2653465346534656</v>
      </c>
      <c r="N79" s="122">
        <f t="shared" si="65"/>
        <v>-1.2902970297029697</v>
      </c>
      <c r="O79" s="151">
        <f>'Input Model'!R$10</f>
        <v>50.5</v>
      </c>
      <c r="P79" s="428">
        <f t="shared" si="66"/>
        <v>276.74</v>
      </c>
      <c r="Q79" s="51">
        <f>'Input Model'!R$19</f>
        <v>25</v>
      </c>
      <c r="R79" s="51">
        <f t="shared" si="67"/>
        <v>301.74</v>
      </c>
      <c r="S79" s="51">
        <f>'Input Model'!R$36</f>
        <v>187.05</v>
      </c>
      <c r="T79" s="51">
        <f>'Input Model'!R$44</f>
        <v>44.85</v>
      </c>
      <c r="U79" s="52">
        <f>'Input Model'!R$56</f>
        <v>25</v>
      </c>
      <c r="V79" s="135">
        <f t="shared" si="68"/>
        <v>256.89999999999998</v>
      </c>
      <c r="W79" s="111">
        <f t="shared" si="69"/>
        <v>44.840000000000032</v>
      </c>
      <c r="X79" s="52">
        <f>'Input Model'!R$65</f>
        <v>135</v>
      </c>
      <c r="Y79" s="51">
        <f t="shared" si="81"/>
        <v>366.9</v>
      </c>
      <c r="Z79" s="117">
        <f t="shared" si="70"/>
        <v>-65.159999999999968</v>
      </c>
      <c r="AA79" s="147">
        <f>'Input Model'!R$4</f>
        <v>750</v>
      </c>
      <c r="AB79" s="429">
        <f t="shared" si="71"/>
        <v>207555</v>
      </c>
      <c r="AC79" s="53">
        <f t="shared" si="72"/>
        <v>18750</v>
      </c>
      <c r="AD79" s="53">
        <f t="shared" si="73"/>
        <v>226305</v>
      </c>
      <c r="AE79" s="53">
        <f t="shared" si="74"/>
        <v>140287.5</v>
      </c>
      <c r="AF79" s="53">
        <f t="shared" si="75"/>
        <v>33637.5</v>
      </c>
      <c r="AG79" s="54">
        <f t="shared" si="76"/>
        <v>18750</v>
      </c>
      <c r="AH79" s="53">
        <f t="shared" si="77"/>
        <v>192675</v>
      </c>
      <c r="AI79" s="111">
        <f t="shared" si="78"/>
        <v>33630</v>
      </c>
      <c r="AJ79" s="55">
        <f t="shared" si="79"/>
        <v>101250</v>
      </c>
      <c r="AK79" s="97">
        <f t="shared" si="82"/>
        <v>275175</v>
      </c>
      <c r="AL79" s="106">
        <f t="shared" si="80"/>
        <v>-48870</v>
      </c>
      <c r="AM79" s="36">
        <v>2</v>
      </c>
    </row>
    <row r="80" spans="1:39" x14ac:dyDescent="0.25">
      <c r="A80" s="430" t="s">
        <v>4</v>
      </c>
      <c r="B80" s="33" t="s">
        <v>18</v>
      </c>
      <c r="C80" s="140">
        <v>6.07</v>
      </c>
      <c r="D80" s="188">
        <f t="shared" si="55"/>
        <v>6.07</v>
      </c>
      <c r="E80" s="47">
        <f t="shared" si="56"/>
        <v>0.49504950495049505</v>
      </c>
      <c r="F80" s="47">
        <f t="shared" si="57"/>
        <v>6.5650495049504958</v>
      </c>
      <c r="G80" s="47">
        <f t="shared" si="58"/>
        <v>3.7039603960396041</v>
      </c>
      <c r="H80" s="48">
        <f t="shared" si="59"/>
        <v>0.88811881188118813</v>
      </c>
      <c r="I80" s="49">
        <f t="shared" si="60"/>
        <v>0.49504950495049505</v>
      </c>
      <c r="J80" s="48">
        <f t="shared" si="61"/>
        <v>5.0871287128712872</v>
      </c>
      <c r="K80" s="125">
        <f t="shared" si="62"/>
        <v>1.4779207920792086</v>
      </c>
      <c r="L80" s="50">
        <f t="shared" si="63"/>
        <v>2.6732673267326734</v>
      </c>
      <c r="M80" s="48">
        <f t="shared" si="64"/>
        <v>7.2653465346534656</v>
      </c>
      <c r="N80" s="122">
        <f t="shared" si="65"/>
        <v>-0.70029702970296981</v>
      </c>
      <c r="O80" s="151">
        <f>'Input Model'!R$10</f>
        <v>50.5</v>
      </c>
      <c r="P80" s="428">
        <f t="shared" si="66"/>
        <v>306.53500000000003</v>
      </c>
      <c r="Q80" s="51">
        <f>'Input Model'!R$19</f>
        <v>25</v>
      </c>
      <c r="R80" s="51">
        <f t="shared" si="67"/>
        <v>331.53500000000003</v>
      </c>
      <c r="S80" s="51">
        <f>'Input Model'!R$36</f>
        <v>187.05</v>
      </c>
      <c r="T80" s="51">
        <f>'Input Model'!R$44</f>
        <v>44.85</v>
      </c>
      <c r="U80" s="52">
        <f>'Input Model'!R$56</f>
        <v>25</v>
      </c>
      <c r="V80" s="135">
        <f t="shared" si="68"/>
        <v>256.89999999999998</v>
      </c>
      <c r="W80" s="111">
        <f t="shared" si="69"/>
        <v>74.635000000000048</v>
      </c>
      <c r="X80" s="52">
        <f>'Input Model'!R$65</f>
        <v>135</v>
      </c>
      <c r="Y80" s="51">
        <f t="shared" si="81"/>
        <v>366.9</v>
      </c>
      <c r="Z80" s="117">
        <f t="shared" si="70"/>
        <v>-35.364999999999952</v>
      </c>
      <c r="AA80" s="147">
        <f>'Input Model'!R$4</f>
        <v>750</v>
      </c>
      <c r="AB80" s="429">
        <f t="shared" si="71"/>
        <v>229901.25000000003</v>
      </c>
      <c r="AC80" s="53">
        <f t="shared" si="72"/>
        <v>18750</v>
      </c>
      <c r="AD80" s="53">
        <f t="shared" si="73"/>
        <v>248651.25000000003</v>
      </c>
      <c r="AE80" s="53">
        <f t="shared" si="74"/>
        <v>140287.5</v>
      </c>
      <c r="AF80" s="53">
        <f t="shared" si="75"/>
        <v>33637.5</v>
      </c>
      <c r="AG80" s="54">
        <f t="shared" si="76"/>
        <v>18750</v>
      </c>
      <c r="AH80" s="53">
        <f t="shared" si="77"/>
        <v>192675</v>
      </c>
      <c r="AI80" s="111">
        <f t="shared" si="78"/>
        <v>55976.250000000029</v>
      </c>
      <c r="AJ80" s="55">
        <f t="shared" si="79"/>
        <v>101250</v>
      </c>
      <c r="AK80" s="97">
        <f t="shared" si="82"/>
        <v>275175</v>
      </c>
      <c r="AL80" s="106">
        <f t="shared" si="80"/>
        <v>-26523.749999999971</v>
      </c>
      <c r="AM80" s="36">
        <v>3</v>
      </c>
    </row>
    <row r="81" spans="1:39" x14ac:dyDescent="0.25">
      <c r="A81" s="430" t="s">
        <v>4</v>
      </c>
      <c r="B81" s="33" t="s">
        <v>19</v>
      </c>
      <c r="C81" s="140">
        <v>6.27</v>
      </c>
      <c r="D81" s="188">
        <f t="shared" si="55"/>
        <v>6.27</v>
      </c>
      <c r="E81" s="47">
        <f t="shared" si="56"/>
        <v>0.49504950495049505</v>
      </c>
      <c r="F81" s="47">
        <f t="shared" si="57"/>
        <v>6.7650495049504951</v>
      </c>
      <c r="G81" s="47">
        <f t="shared" si="58"/>
        <v>3.7039603960396041</v>
      </c>
      <c r="H81" s="48">
        <f t="shared" si="59"/>
        <v>0.88811881188118813</v>
      </c>
      <c r="I81" s="49">
        <f t="shared" si="60"/>
        <v>0.49504950495049505</v>
      </c>
      <c r="J81" s="48">
        <f t="shared" si="61"/>
        <v>5.0871287128712872</v>
      </c>
      <c r="K81" s="125">
        <f t="shared" si="62"/>
        <v>1.6779207920792079</v>
      </c>
      <c r="L81" s="50">
        <f t="shared" si="63"/>
        <v>2.6732673267326734</v>
      </c>
      <c r="M81" s="48">
        <f t="shared" si="64"/>
        <v>7.2653465346534656</v>
      </c>
      <c r="N81" s="122">
        <f t="shared" si="65"/>
        <v>-0.50029702970297052</v>
      </c>
      <c r="O81" s="151">
        <f>'Input Model'!R$10</f>
        <v>50.5</v>
      </c>
      <c r="P81" s="428">
        <f t="shared" si="66"/>
        <v>316.63499999999999</v>
      </c>
      <c r="Q81" s="51">
        <f>'Input Model'!R$19</f>
        <v>25</v>
      </c>
      <c r="R81" s="51">
        <f t="shared" si="67"/>
        <v>341.63499999999999</v>
      </c>
      <c r="S81" s="51">
        <f>'Input Model'!R$36</f>
        <v>187.05</v>
      </c>
      <c r="T81" s="51">
        <f>'Input Model'!R$44</f>
        <v>44.85</v>
      </c>
      <c r="U81" s="52">
        <f>'Input Model'!R$56</f>
        <v>25</v>
      </c>
      <c r="V81" s="135">
        <f t="shared" si="68"/>
        <v>256.89999999999998</v>
      </c>
      <c r="W81" s="111">
        <f t="shared" si="69"/>
        <v>84.735000000000014</v>
      </c>
      <c r="X81" s="52">
        <f>'Input Model'!R$65</f>
        <v>135</v>
      </c>
      <c r="Y81" s="51">
        <f t="shared" si="81"/>
        <v>366.9</v>
      </c>
      <c r="Z81" s="117">
        <f t="shared" si="70"/>
        <v>-25.264999999999986</v>
      </c>
      <c r="AA81" s="147">
        <f>'Input Model'!R$4</f>
        <v>750</v>
      </c>
      <c r="AB81" s="429">
        <f t="shared" si="71"/>
        <v>237476.25</v>
      </c>
      <c r="AC81" s="53">
        <f t="shared" si="72"/>
        <v>18750</v>
      </c>
      <c r="AD81" s="53">
        <f t="shared" si="73"/>
        <v>256226.25</v>
      </c>
      <c r="AE81" s="53">
        <f t="shared" si="74"/>
        <v>140287.5</v>
      </c>
      <c r="AF81" s="53">
        <f t="shared" si="75"/>
        <v>33637.5</v>
      </c>
      <c r="AG81" s="54">
        <f t="shared" si="76"/>
        <v>18750</v>
      </c>
      <c r="AH81" s="53">
        <f t="shared" si="77"/>
        <v>192675</v>
      </c>
      <c r="AI81" s="111">
        <f t="shared" si="78"/>
        <v>63551.25</v>
      </c>
      <c r="AJ81" s="55">
        <f t="shared" si="79"/>
        <v>101250</v>
      </c>
      <c r="AK81" s="97">
        <f t="shared" si="82"/>
        <v>275175</v>
      </c>
      <c r="AL81" s="106">
        <f t="shared" si="80"/>
        <v>-18948.75</v>
      </c>
      <c r="AM81" s="36">
        <v>4</v>
      </c>
    </row>
    <row r="82" spans="1:39" x14ac:dyDescent="0.25">
      <c r="A82" s="430" t="s">
        <v>4</v>
      </c>
      <c r="B82" s="33" t="s">
        <v>20</v>
      </c>
      <c r="C82" s="140">
        <v>6.21</v>
      </c>
      <c r="D82" s="188">
        <f t="shared" si="55"/>
        <v>6.21</v>
      </c>
      <c r="E82" s="47">
        <f t="shared" si="56"/>
        <v>0.49504950495049505</v>
      </c>
      <c r="F82" s="47">
        <f t="shared" si="57"/>
        <v>6.7050495049504946</v>
      </c>
      <c r="G82" s="47">
        <f t="shared" si="58"/>
        <v>3.7039603960396041</v>
      </c>
      <c r="H82" s="48">
        <f t="shared" si="59"/>
        <v>0.88811881188118813</v>
      </c>
      <c r="I82" s="49">
        <f t="shared" si="60"/>
        <v>0.49504950495049505</v>
      </c>
      <c r="J82" s="48">
        <f t="shared" si="61"/>
        <v>5.0871287128712872</v>
      </c>
      <c r="K82" s="125">
        <f t="shared" si="62"/>
        <v>1.6179207920792074</v>
      </c>
      <c r="L82" s="50">
        <f t="shared" si="63"/>
        <v>2.6732673267326734</v>
      </c>
      <c r="M82" s="48">
        <f t="shared" si="64"/>
        <v>7.2653465346534656</v>
      </c>
      <c r="N82" s="122">
        <f t="shared" si="65"/>
        <v>-0.56029702970297102</v>
      </c>
      <c r="O82" s="151">
        <f>'Input Model'!R$10</f>
        <v>50.5</v>
      </c>
      <c r="P82" s="428">
        <f t="shared" si="66"/>
        <v>313.60500000000002</v>
      </c>
      <c r="Q82" s="51">
        <f>'Input Model'!R$19</f>
        <v>25</v>
      </c>
      <c r="R82" s="51">
        <f t="shared" si="67"/>
        <v>338.60500000000002</v>
      </c>
      <c r="S82" s="51">
        <f>'Input Model'!R$36</f>
        <v>187.05</v>
      </c>
      <c r="T82" s="51">
        <f>'Input Model'!R$44</f>
        <v>44.85</v>
      </c>
      <c r="U82" s="52">
        <f>'Input Model'!R$56</f>
        <v>25</v>
      </c>
      <c r="V82" s="135">
        <f t="shared" si="68"/>
        <v>256.89999999999998</v>
      </c>
      <c r="W82" s="111">
        <f t="shared" si="69"/>
        <v>81.705000000000041</v>
      </c>
      <c r="X82" s="52">
        <f>'Input Model'!R$65</f>
        <v>135</v>
      </c>
      <c r="Y82" s="51">
        <f t="shared" si="81"/>
        <v>366.9</v>
      </c>
      <c r="Z82" s="117">
        <f t="shared" si="70"/>
        <v>-28.294999999999959</v>
      </c>
      <c r="AA82" s="147">
        <f>'Input Model'!R$4</f>
        <v>750</v>
      </c>
      <c r="AB82" s="429">
        <f t="shared" si="71"/>
        <v>235203.75</v>
      </c>
      <c r="AC82" s="53">
        <f t="shared" si="72"/>
        <v>18750</v>
      </c>
      <c r="AD82" s="53">
        <f t="shared" si="73"/>
        <v>253953.75</v>
      </c>
      <c r="AE82" s="53">
        <f t="shared" si="74"/>
        <v>140287.5</v>
      </c>
      <c r="AF82" s="53">
        <f t="shared" si="75"/>
        <v>33637.5</v>
      </c>
      <c r="AG82" s="54">
        <f t="shared" si="76"/>
        <v>18750</v>
      </c>
      <c r="AH82" s="53">
        <f t="shared" si="77"/>
        <v>192675</v>
      </c>
      <c r="AI82" s="111">
        <f t="shared" si="78"/>
        <v>61278.75</v>
      </c>
      <c r="AJ82" s="55">
        <f t="shared" si="79"/>
        <v>101250</v>
      </c>
      <c r="AK82" s="97">
        <f t="shared" si="82"/>
        <v>275175</v>
      </c>
      <c r="AL82" s="106">
        <f t="shared" si="80"/>
        <v>-21221.25</v>
      </c>
      <c r="AM82" s="36">
        <v>5</v>
      </c>
    </row>
    <row r="83" spans="1:39" x14ac:dyDescent="0.25">
      <c r="A83" s="430" t="s">
        <v>4</v>
      </c>
      <c r="B83" s="33" t="s">
        <v>21</v>
      </c>
      <c r="C83" s="140">
        <v>6.81</v>
      </c>
      <c r="D83" s="188">
        <f t="shared" si="55"/>
        <v>6.81</v>
      </c>
      <c r="E83" s="47">
        <f t="shared" si="56"/>
        <v>0.49504950495049505</v>
      </c>
      <c r="F83" s="47">
        <f t="shared" si="57"/>
        <v>7.3050495049504942</v>
      </c>
      <c r="G83" s="47">
        <f t="shared" si="58"/>
        <v>3.7039603960396041</v>
      </c>
      <c r="H83" s="48">
        <f t="shared" si="59"/>
        <v>0.88811881188118813</v>
      </c>
      <c r="I83" s="49">
        <f t="shared" si="60"/>
        <v>0.49504950495049505</v>
      </c>
      <c r="J83" s="48">
        <f t="shared" si="61"/>
        <v>5.0871287128712872</v>
      </c>
      <c r="K83" s="125">
        <f t="shared" si="62"/>
        <v>2.217920792079207</v>
      </c>
      <c r="L83" s="50">
        <f t="shared" si="63"/>
        <v>2.6732673267326734</v>
      </c>
      <c r="M83" s="48">
        <f t="shared" si="64"/>
        <v>7.2653465346534656</v>
      </c>
      <c r="N83" s="122">
        <f t="shared" si="65"/>
        <v>3.9702970297028628E-2</v>
      </c>
      <c r="O83" s="151">
        <f>'Input Model'!R$10</f>
        <v>50.5</v>
      </c>
      <c r="P83" s="428">
        <f t="shared" si="66"/>
        <v>343.90499999999997</v>
      </c>
      <c r="Q83" s="51">
        <f>'Input Model'!R$19</f>
        <v>25</v>
      </c>
      <c r="R83" s="51">
        <f t="shared" si="67"/>
        <v>368.90499999999997</v>
      </c>
      <c r="S83" s="51">
        <f>'Input Model'!R$36</f>
        <v>187.05</v>
      </c>
      <c r="T83" s="51">
        <f>'Input Model'!R$44</f>
        <v>44.85</v>
      </c>
      <c r="U83" s="52">
        <f>'Input Model'!R$56</f>
        <v>25</v>
      </c>
      <c r="V83" s="135">
        <f t="shared" si="68"/>
        <v>256.89999999999998</v>
      </c>
      <c r="W83" s="111">
        <f t="shared" si="69"/>
        <v>112.005</v>
      </c>
      <c r="X83" s="52">
        <f>'Input Model'!R$65</f>
        <v>135</v>
      </c>
      <c r="Y83" s="51">
        <f t="shared" si="81"/>
        <v>366.9</v>
      </c>
      <c r="Z83" s="117">
        <f t="shared" si="70"/>
        <v>2.0049999999999955</v>
      </c>
      <c r="AA83" s="147">
        <f>'Input Model'!R$4</f>
        <v>750</v>
      </c>
      <c r="AB83" s="429">
        <f t="shared" si="71"/>
        <v>257928.74999999997</v>
      </c>
      <c r="AC83" s="53">
        <f t="shared" si="72"/>
        <v>18750</v>
      </c>
      <c r="AD83" s="53">
        <f t="shared" si="73"/>
        <v>276678.75</v>
      </c>
      <c r="AE83" s="53">
        <f t="shared" si="74"/>
        <v>140287.5</v>
      </c>
      <c r="AF83" s="53">
        <f t="shared" si="75"/>
        <v>33637.5</v>
      </c>
      <c r="AG83" s="54">
        <f t="shared" si="76"/>
        <v>18750</v>
      </c>
      <c r="AH83" s="53">
        <f t="shared" si="77"/>
        <v>192675</v>
      </c>
      <c r="AI83" s="111">
        <f t="shared" si="78"/>
        <v>84003.75</v>
      </c>
      <c r="AJ83" s="55">
        <f t="shared" si="79"/>
        <v>101250</v>
      </c>
      <c r="AK83" s="97">
        <f t="shared" si="82"/>
        <v>275175</v>
      </c>
      <c r="AL83" s="106">
        <f t="shared" si="80"/>
        <v>1503.75</v>
      </c>
      <c r="AM83" s="36">
        <v>6</v>
      </c>
    </row>
    <row r="84" spans="1:39" x14ac:dyDescent="0.25">
      <c r="A84" s="430" t="s">
        <v>4</v>
      </c>
      <c r="B84" s="33" t="s">
        <v>11</v>
      </c>
      <c r="C84" s="140">
        <v>6.89</v>
      </c>
      <c r="D84" s="188">
        <f t="shared" si="55"/>
        <v>6.89</v>
      </c>
      <c r="E84" s="47">
        <f t="shared" si="56"/>
        <v>0.49504950495049505</v>
      </c>
      <c r="F84" s="47">
        <f t="shared" si="57"/>
        <v>7.3850495049504943</v>
      </c>
      <c r="G84" s="47">
        <f t="shared" si="58"/>
        <v>3.7039603960396041</v>
      </c>
      <c r="H84" s="48">
        <f t="shared" si="59"/>
        <v>0.88811881188118813</v>
      </c>
      <c r="I84" s="49">
        <f t="shared" si="60"/>
        <v>0.49504950495049505</v>
      </c>
      <c r="J84" s="48">
        <f t="shared" si="61"/>
        <v>5.0871287128712872</v>
      </c>
      <c r="K84" s="125">
        <f t="shared" si="62"/>
        <v>2.2979207920792071</v>
      </c>
      <c r="L84" s="50">
        <f t="shared" si="63"/>
        <v>2.6732673267326734</v>
      </c>
      <c r="M84" s="48">
        <f t="shared" si="64"/>
        <v>7.2653465346534656</v>
      </c>
      <c r="N84" s="122">
        <f t="shared" si="65"/>
        <v>0.1197029702970287</v>
      </c>
      <c r="O84" s="151">
        <f>'Input Model'!R$10</f>
        <v>50.5</v>
      </c>
      <c r="P84" s="428">
        <f t="shared" si="66"/>
        <v>347.94499999999999</v>
      </c>
      <c r="Q84" s="51">
        <f>'Input Model'!R$19</f>
        <v>25</v>
      </c>
      <c r="R84" s="51">
        <f t="shared" si="67"/>
        <v>372.94499999999999</v>
      </c>
      <c r="S84" s="51">
        <f>'Input Model'!R$36</f>
        <v>187.05</v>
      </c>
      <c r="T84" s="51">
        <f>'Input Model'!R$44</f>
        <v>44.85</v>
      </c>
      <c r="U84" s="52">
        <f>'Input Model'!R$56</f>
        <v>25</v>
      </c>
      <c r="V84" s="135">
        <f t="shared" si="68"/>
        <v>256.89999999999998</v>
      </c>
      <c r="W84" s="111">
        <f t="shared" si="69"/>
        <v>116.04500000000002</v>
      </c>
      <c r="X84" s="52">
        <f>'Input Model'!R$65</f>
        <v>135</v>
      </c>
      <c r="Y84" s="51">
        <f t="shared" si="81"/>
        <v>366.9</v>
      </c>
      <c r="Z84" s="117">
        <f t="shared" si="70"/>
        <v>6.0450000000000159</v>
      </c>
      <c r="AA84" s="147">
        <f>'Input Model'!R$4</f>
        <v>750</v>
      </c>
      <c r="AB84" s="429">
        <f t="shared" si="71"/>
        <v>260958.75</v>
      </c>
      <c r="AC84" s="53">
        <f t="shared" si="72"/>
        <v>18750</v>
      </c>
      <c r="AD84" s="53">
        <f t="shared" si="73"/>
        <v>279708.75</v>
      </c>
      <c r="AE84" s="53">
        <f t="shared" si="74"/>
        <v>140287.5</v>
      </c>
      <c r="AF84" s="53">
        <f t="shared" si="75"/>
        <v>33637.5</v>
      </c>
      <c r="AG84" s="54">
        <f t="shared" si="76"/>
        <v>18750</v>
      </c>
      <c r="AH84" s="53">
        <f t="shared" si="77"/>
        <v>192675</v>
      </c>
      <c r="AI84" s="111">
        <f t="shared" si="78"/>
        <v>87033.75</v>
      </c>
      <c r="AJ84" s="55">
        <f t="shared" si="79"/>
        <v>101250</v>
      </c>
      <c r="AK84" s="97">
        <f t="shared" si="82"/>
        <v>275175</v>
      </c>
      <c r="AL84" s="106">
        <f t="shared" si="80"/>
        <v>4533.75</v>
      </c>
      <c r="AM84" s="36">
        <v>7</v>
      </c>
    </row>
    <row r="85" spans="1:39" x14ac:dyDescent="0.25">
      <c r="A85" s="430" t="s">
        <v>4</v>
      </c>
      <c r="B85" s="33" t="s">
        <v>12</v>
      </c>
      <c r="C85" s="140">
        <v>6.85</v>
      </c>
      <c r="D85" s="188">
        <f t="shared" si="55"/>
        <v>6.85</v>
      </c>
      <c r="E85" s="47">
        <f t="shared" si="56"/>
        <v>0.49504950495049505</v>
      </c>
      <c r="F85" s="47">
        <f t="shared" si="57"/>
        <v>7.3450495049504951</v>
      </c>
      <c r="G85" s="47">
        <f t="shared" si="58"/>
        <v>3.7039603960396041</v>
      </c>
      <c r="H85" s="48">
        <f t="shared" si="59"/>
        <v>0.88811881188118813</v>
      </c>
      <c r="I85" s="49">
        <f t="shared" si="60"/>
        <v>0.49504950495049505</v>
      </c>
      <c r="J85" s="48">
        <f t="shared" si="61"/>
        <v>5.0871287128712872</v>
      </c>
      <c r="K85" s="125">
        <f t="shared" si="62"/>
        <v>2.2579207920792079</v>
      </c>
      <c r="L85" s="50">
        <f t="shared" si="63"/>
        <v>2.6732673267326734</v>
      </c>
      <c r="M85" s="48">
        <f t="shared" si="64"/>
        <v>7.2653465346534656</v>
      </c>
      <c r="N85" s="122">
        <f t="shared" si="65"/>
        <v>7.9702970297029552E-2</v>
      </c>
      <c r="O85" s="151">
        <f>'Input Model'!R$10</f>
        <v>50.5</v>
      </c>
      <c r="P85" s="428">
        <f t="shared" si="66"/>
        <v>345.92499999999995</v>
      </c>
      <c r="Q85" s="51">
        <f>'Input Model'!R$19</f>
        <v>25</v>
      </c>
      <c r="R85" s="51">
        <f t="shared" si="67"/>
        <v>370.92499999999995</v>
      </c>
      <c r="S85" s="51">
        <f>'Input Model'!R$36</f>
        <v>187.05</v>
      </c>
      <c r="T85" s="51">
        <f>'Input Model'!R$44</f>
        <v>44.85</v>
      </c>
      <c r="U85" s="52">
        <f>'Input Model'!R$56</f>
        <v>25</v>
      </c>
      <c r="V85" s="135">
        <f t="shared" si="68"/>
        <v>256.89999999999998</v>
      </c>
      <c r="W85" s="111">
        <f t="shared" si="69"/>
        <v>114.02499999999998</v>
      </c>
      <c r="X85" s="52">
        <f>'Input Model'!R$65</f>
        <v>135</v>
      </c>
      <c r="Y85" s="51">
        <f t="shared" si="81"/>
        <v>366.9</v>
      </c>
      <c r="Z85" s="117">
        <f t="shared" si="70"/>
        <v>4.0249999999999773</v>
      </c>
      <c r="AA85" s="147">
        <f>'Input Model'!R$4</f>
        <v>750</v>
      </c>
      <c r="AB85" s="429">
        <f t="shared" si="71"/>
        <v>259443.74999999997</v>
      </c>
      <c r="AC85" s="53">
        <f t="shared" si="72"/>
        <v>18750</v>
      </c>
      <c r="AD85" s="53">
        <f t="shared" si="73"/>
        <v>278193.75</v>
      </c>
      <c r="AE85" s="53">
        <f t="shared" si="74"/>
        <v>140287.5</v>
      </c>
      <c r="AF85" s="53">
        <f t="shared" si="75"/>
        <v>33637.5</v>
      </c>
      <c r="AG85" s="54">
        <f t="shared" si="76"/>
        <v>18750</v>
      </c>
      <c r="AH85" s="53">
        <f t="shared" si="77"/>
        <v>192675</v>
      </c>
      <c r="AI85" s="111">
        <f t="shared" si="78"/>
        <v>85518.75</v>
      </c>
      <c r="AJ85" s="55">
        <f t="shared" si="79"/>
        <v>101250</v>
      </c>
      <c r="AK85" s="97">
        <f t="shared" si="82"/>
        <v>275175</v>
      </c>
      <c r="AL85" s="106">
        <f t="shared" si="80"/>
        <v>3018.75</v>
      </c>
      <c r="AM85" s="36">
        <v>8</v>
      </c>
    </row>
    <row r="86" spans="1:39" x14ac:dyDescent="0.25">
      <c r="A86" s="430" t="s">
        <v>4</v>
      </c>
      <c r="B86" s="33" t="s">
        <v>13</v>
      </c>
      <c r="C86" s="140">
        <v>7.1</v>
      </c>
      <c r="D86" s="188">
        <f t="shared" si="55"/>
        <v>7.1</v>
      </c>
      <c r="E86" s="47">
        <f t="shared" si="56"/>
        <v>0.49504950495049505</v>
      </c>
      <c r="F86" s="47">
        <f t="shared" si="57"/>
        <v>7.5950495049504951</v>
      </c>
      <c r="G86" s="47">
        <f t="shared" si="58"/>
        <v>3.7039603960396041</v>
      </c>
      <c r="H86" s="48">
        <f t="shared" si="59"/>
        <v>0.88811881188118813</v>
      </c>
      <c r="I86" s="49">
        <f t="shared" si="60"/>
        <v>0.49504950495049505</v>
      </c>
      <c r="J86" s="48">
        <f t="shared" si="61"/>
        <v>5.0871287128712872</v>
      </c>
      <c r="K86" s="125">
        <f t="shared" si="62"/>
        <v>2.5079207920792079</v>
      </c>
      <c r="L86" s="50">
        <f t="shared" si="63"/>
        <v>2.6732673267326734</v>
      </c>
      <c r="M86" s="48">
        <f t="shared" si="64"/>
        <v>7.2653465346534656</v>
      </c>
      <c r="N86" s="122">
        <f t="shared" si="65"/>
        <v>0.32970297029702955</v>
      </c>
      <c r="O86" s="151">
        <f>'Input Model'!R$10</f>
        <v>50.5</v>
      </c>
      <c r="P86" s="428">
        <f t="shared" si="66"/>
        <v>358.54999999999995</v>
      </c>
      <c r="Q86" s="51">
        <f>'Input Model'!R$19</f>
        <v>25</v>
      </c>
      <c r="R86" s="51">
        <f t="shared" si="67"/>
        <v>383.54999999999995</v>
      </c>
      <c r="S86" s="51">
        <f>'Input Model'!R$36</f>
        <v>187.05</v>
      </c>
      <c r="T86" s="51">
        <f>'Input Model'!R$44</f>
        <v>44.85</v>
      </c>
      <c r="U86" s="52">
        <f>'Input Model'!R$56</f>
        <v>25</v>
      </c>
      <c r="V86" s="135">
        <f t="shared" si="68"/>
        <v>256.89999999999998</v>
      </c>
      <c r="W86" s="111">
        <f t="shared" si="69"/>
        <v>126.64999999999998</v>
      </c>
      <c r="X86" s="52">
        <f>'Input Model'!R$65</f>
        <v>135</v>
      </c>
      <c r="Y86" s="51">
        <f t="shared" si="81"/>
        <v>366.9</v>
      </c>
      <c r="Z86" s="117">
        <f t="shared" si="70"/>
        <v>16.649999999999977</v>
      </c>
      <c r="AA86" s="147">
        <f>'Input Model'!R$4</f>
        <v>750</v>
      </c>
      <c r="AB86" s="429">
        <f t="shared" si="71"/>
        <v>268912.49999999994</v>
      </c>
      <c r="AC86" s="53">
        <f t="shared" si="72"/>
        <v>18750</v>
      </c>
      <c r="AD86" s="53">
        <f t="shared" si="73"/>
        <v>287662.49999999994</v>
      </c>
      <c r="AE86" s="53">
        <f t="shared" si="74"/>
        <v>140287.5</v>
      </c>
      <c r="AF86" s="53">
        <f t="shared" si="75"/>
        <v>33637.5</v>
      </c>
      <c r="AG86" s="54">
        <f t="shared" si="76"/>
        <v>18750</v>
      </c>
      <c r="AH86" s="53">
        <f t="shared" si="77"/>
        <v>192675</v>
      </c>
      <c r="AI86" s="111">
        <f t="shared" si="78"/>
        <v>94987.499999999942</v>
      </c>
      <c r="AJ86" s="55">
        <f t="shared" si="79"/>
        <v>101250</v>
      </c>
      <c r="AK86" s="97">
        <f t="shared" si="82"/>
        <v>275175</v>
      </c>
      <c r="AL86" s="106">
        <f t="shared" si="80"/>
        <v>12487.499999999942</v>
      </c>
      <c r="AM86" s="36">
        <v>9</v>
      </c>
    </row>
    <row r="87" spans="1:39" x14ac:dyDescent="0.25">
      <c r="A87" s="430" t="s">
        <v>4</v>
      </c>
      <c r="B87" s="33" t="s">
        <v>14</v>
      </c>
      <c r="C87" s="140">
        <v>7.55</v>
      </c>
      <c r="D87" s="188">
        <f t="shared" si="55"/>
        <v>7.55</v>
      </c>
      <c r="E87" s="47">
        <f t="shared" si="56"/>
        <v>0.49504950495049505</v>
      </c>
      <c r="F87" s="47">
        <f t="shared" si="57"/>
        <v>8.0450495049504944</v>
      </c>
      <c r="G87" s="47">
        <f t="shared" si="58"/>
        <v>3.7039603960396041</v>
      </c>
      <c r="H87" s="48">
        <f t="shared" si="59"/>
        <v>0.88811881188118813</v>
      </c>
      <c r="I87" s="49">
        <f t="shared" si="60"/>
        <v>0.49504950495049505</v>
      </c>
      <c r="J87" s="48">
        <f t="shared" si="61"/>
        <v>5.0871287128712872</v>
      </c>
      <c r="K87" s="125">
        <f t="shared" si="62"/>
        <v>2.9579207920792072</v>
      </c>
      <c r="L87" s="50">
        <f t="shared" si="63"/>
        <v>2.6732673267326734</v>
      </c>
      <c r="M87" s="48">
        <f t="shared" si="64"/>
        <v>7.2653465346534656</v>
      </c>
      <c r="N87" s="122">
        <f t="shared" si="65"/>
        <v>0.77970297029702884</v>
      </c>
      <c r="O87" s="151">
        <f>'Input Model'!R$10</f>
        <v>50.5</v>
      </c>
      <c r="P87" s="428">
        <f t="shared" si="66"/>
        <v>381.27499999999998</v>
      </c>
      <c r="Q87" s="51">
        <f>'Input Model'!R$19</f>
        <v>25</v>
      </c>
      <c r="R87" s="51">
        <f t="shared" si="67"/>
        <v>406.27499999999998</v>
      </c>
      <c r="S87" s="51">
        <f>'Input Model'!R$36</f>
        <v>187.05</v>
      </c>
      <c r="T87" s="51">
        <f>'Input Model'!R$44</f>
        <v>44.85</v>
      </c>
      <c r="U87" s="52">
        <f>'Input Model'!R$56</f>
        <v>25</v>
      </c>
      <c r="V87" s="135">
        <f t="shared" si="68"/>
        <v>256.89999999999998</v>
      </c>
      <c r="W87" s="111">
        <f t="shared" si="69"/>
        <v>149.375</v>
      </c>
      <c r="X87" s="52">
        <f>'Input Model'!R$65</f>
        <v>135</v>
      </c>
      <c r="Y87" s="51">
        <f t="shared" si="81"/>
        <v>366.9</v>
      </c>
      <c r="Z87" s="117">
        <f t="shared" si="70"/>
        <v>39.375</v>
      </c>
      <c r="AA87" s="147">
        <f>'Input Model'!R$4</f>
        <v>750</v>
      </c>
      <c r="AB87" s="429">
        <f t="shared" si="71"/>
        <v>285956.25</v>
      </c>
      <c r="AC87" s="53">
        <f t="shared" si="72"/>
        <v>18750</v>
      </c>
      <c r="AD87" s="53">
        <f t="shared" si="73"/>
        <v>304706.25</v>
      </c>
      <c r="AE87" s="53">
        <f t="shared" si="74"/>
        <v>140287.5</v>
      </c>
      <c r="AF87" s="53">
        <f t="shared" si="75"/>
        <v>33637.5</v>
      </c>
      <c r="AG87" s="54">
        <f t="shared" si="76"/>
        <v>18750</v>
      </c>
      <c r="AH87" s="53">
        <f t="shared" si="77"/>
        <v>192675</v>
      </c>
      <c r="AI87" s="111">
        <f t="shared" si="78"/>
        <v>112031.25</v>
      </c>
      <c r="AJ87" s="55">
        <f t="shared" si="79"/>
        <v>101250</v>
      </c>
      <c r="AK87" s="97">
        <f t="shared" si="82"/>
        <v>275175</v>
      </c>
      <c r="AL87" s="106">
        <f t="shared" si="80"/>
        <v>29531.25</v>
      </c>
      <c r="AM87" s="36">
        <v>10</v>
      </c>
    </row>
    <row r="88" spans="1:39" x14ac:dyDescent="0.25">
      <c r="A88" s="430" t="s">
        <v>4</v>
      </c>
      <c r="B88" s="33" t="s">
        <v>15</v>
      </c>
      <c r="C88" s="140">
        <v>7.48</v>
      </c>
      <c r="D88" s="188">
        <f t="shared" si="55"/>
        <v>7.48</v>
      </c>
      <c r="E88" s="47">
        <f t="shared" si="56"/>
        <v>0.49504950495049505</v>
      </c>
      <c r="F88" s="47">
        <f t="shared" si="57"/>
        <v>7.9750495049504959</v>
      </c>
      <c r="G88" s="47">
        <f t="shared" si="58"/>
        <v>3.7039603960396041</v>
      </c>
      <c r="H88" s="48">
        <f t="shared" si="59"/>
        <v>0.88811881188118813</v>
      </c>
      <c r="I88" s="49">
        <f t="shared" si="60"/>
        <v>0.49504950495049505</v>
      </c>
      <c r="J88" s="48">
        <f t="shared" si="61"/>
        <v>5.0871287128712872</v>
      </c>
      <c r="K88" s="125">
        <f t="shared" si="62"/>
        <v>2.8879207920792087</v>
      </c>
      <c r="L88" s="50">
        <f t="shared" si="63"/>
        <v>2.6732673267326734</v>
      </c>
      <c r="M88" s="48">
        <f t="shared" si="64"/>
        <v>7.2653465346534656</v>
      </c>
      <c r="N88" s="122">
        <f t="shared" si="65"/>
        <v>0.70970297029703033</v>
      </c>
      <c r="O88" s="151">
        <f>'Input Model'!R$10</f>
        <v>50.5</v>
      </c>
      <c r="P88" s="428">
        <f t="shared" si="66"/>
        <v>377.74</v>
      </c>
      <c r="Q88" s="51">
        <f>'Input Model'!R$19</f>
        <v>25</v>
      </c>
      <c r="R88" s="51">
        <f t="shared" si="67"/>
        <v>402.74</v>
      </c>
      <c r="S88" s="51">
        <f>'Input Model'!R$36</f>
        <v>187.05</v>
      </c>
      <c r="T88" s="51">
        <f>'Input Model'!R$44</f>
        <v>44.85</v>
      </c>
      <c r="U88" s="52">
        <f>'Input Model'!R$56</f>
        <v>25</v>
      </c>
      <c r="V88" s="135">
        <f t="shared" si="68"/>
        <v>256.89999999999998</v>
      </c>
      <c r="W88" s="111">
        <f t="shared" si="69"/>
        <v>145.84000000000003</v>
      </c>
      <c r="X88" s="52">
        <f>'Input Model'!R$65</f>
        <v>135</v>
      </c>
      <c r="Y88" s="51">
        <f t="shared" si="81"/>
        <v>366.9</v>
      </c>
      <c r="Z88" s="117">
        <f t="shared" si="70"/>
        <v>35.840000000000032</v>
      </c>
      <c r="AA88" s="147">
        <f>'Input Model'!R$4</f>
        <v>750</v>
      </c>
      <c r="AB88" s="429">
        <f t="shared" si="71"/>
        <v>283305</v>
      </c>
      <c r="AC88" s="53">
        <f t="shared" si="72"/>
        <v>18750</v>
      </c>
      <c r="AD88" s="53">
        <f t="shared" si="73"/>
        <v>302055</v>
      </c>
      <c r="AE88" s="53">
        <f t="shared" si="74"/>
        <v>140287.5</v>
      </c>
      <c r="AF88" s="53">
        <f t="shared" si="75"/>
        <v>33637.5</v>
      </c>
      <c r="AG88" s="54">
        <f t="shared" si="76"/>
        <v>18750</v>
      </c>
      <c r="AH88" s="53">
        <f t="shared" si="77"/>
        <v>192675</v>
      </c>
      <c r="AI88" s="111">
        <f t="shared" si="78"/>
        <v>109380</v>
      </c>
      <c r="AJ88" s="55">
        <f t="shared" si="79"/>
        <v>101250</v>
      </c>
      <c r="AK88" s="97">
        <f t="shared" si="82"/>
        <v>275175</v>
      </c>
      <c r="AL88" s="106">
        <f t="shared" si="80"/>
        <v>26880</v>
      </c>
      <c r="AM88" s="36">
        <v>11</v>
      </c>
    </row>
    <row r="89" spans="1:39" s="432" customFormat="1" x14ac:dyDescent="0.25">
      <c r="A89" s="22" t="s">
        <v>4</v>
      </c>
      <c r="B89" s="132" t="s">
        <v>126</v>
      </c>
      <c r="C89" s="141">
        <v>7.66</v>
      </c>
      <c r="D89" s="95">
        <f t="shared" si="55"/>
        <v>7.66</v>
      </c>
      <c r="E89" s="56">
        <f t="shared" si="56"/>
        <v>0.49504950495049505</v>
      </c>
      <c r="F89" s="56">
        <f t="shared" si="57"/>
        <v>8.1550495049504956</v>
      </c>
      <c r="G89" s="56">
        <f t="shared" si="58"/>
        <v>3.7039603960396041</v>
      </c>
      <c r="H89" s="57">
        <f t="shared" si="59"/>
        <v>0.88811881188118813</v>
      </c>
      <c r="I89" s="58">
        <f t="shared" si="60"/>
        <v>0.49504950495049505</v>
      </c>
      <c r="J89" s="57">
        <f t="shared" si="61"/>
        <v>5.0871287128712872</v>
      </c>
      <c r="K89" s="126">
        <f t="shared" si="62"/>
        <v>3.0679207920792084</v>
      </c>
      <c r="L89" s="59">
        <f t="shared" si="63"/>
        <v>2.6732673267326734</v>
      </c>
      <c r="M89" s="57">
        <f t="shared" si="64"/>
        <v>7.2653465346534656</v>
      </c>
      <c r="N89" s="123">
        <f t="shared" si="65"/>
        <v>0.88970297029703005</v>
      </c>
      <c r="O89" s="152">
        <f>'Input Model'!R$10</f>
        <v>50.5</v>
      </c>
      <c r="P89" s="60">
        <f t="shared" si="66"/>
        <v>386.83</v>
      </c>
      <c r="Q89" s="61">
        <f>'Input Model'!R$19</f>
        <v>25</v>
      </c>
      <c r="R89" s="61">
        <f t="shared" si="67"/>
        <v>411.83</v>
      </c>
      <c r="S89" s="61">
        <f>'Input Model'!R$36</f>
        <v>187.05</v>
      </c>
      <c r="T89" s="61">
        <f>'Input Model'!R$44</f>
        <v>44.85</v>
      </c>
      <c r="U89" s="62">
        <f>'Input Model'!R$56</f>
        <v>25</v>
      </c>
      <c r="V89" s="136">
        <f t="shared" si="68"/>
        <v>256.89999999999998</v>
      </c>
      <c r="W89" s="112">
        <f t="shared" si="69"/>
        <v>154.93</v>
      </c>
      <c r="X89" s="62">
        <f>'Input Model'!R$65</f>
        <v>135</v>
      </c>
      <c r="Y89" s="61">
        <f t="shared" si="81"/>
        <v>366.9</v>
      </c>
      <c r="Z89" s="118">
        <f t="shared" si="70"/>
        <v>44.930000000000007</v>
      </c>
      <c r="AA89" s="148">
        <f>'Input Model'!R$4</f>
        <v>750</v>
      </c>
      <c r="AB89" s="72">
        <f t="shared" si="71"/>
        <v>290122.5</v>
      </c>
      <c r="AC89" s="63">
        <f t="shared" si="72"/>
        <v>18750</v>
      </c>
      <c r="AD89" s="63">
        <f t="shared" si="73"/>
        <v>308872.5</v>
      </c>
      <c r="AE89" s="63">
        <f t="shared" si="74"/>
        <v>140287.5</v>
      </c>
      <c r="AF89" s="63">
        <f t="shared" si="75"/>
        <v>33637.5</v>
      </c>
      <c r="AG89" s="64">
        <f t="shared" si="76"/>
        <v>18750</v>
      </c>
      <c r="AH89" s="63">
        <f t="shared" si="77"/>
        <v>192675</v>
      </c>
      <c r="AI89" s="112">
        <f t="shared" si="78"/>
        <v>116197.5</v>
      </c>
      <c r="AJ89" s="65">
        <f t="shared" si="79"/>
        <v>101250</v>
      </c>
      <c r="AK89" s="98">
        <f t="shared" si="82"/>
        <v>275175</v>
      </c>
      <c r="AL89" s="107">
        <f t="shared" si="80"/>
        <v>33697.5</v>
      </c>
      <c r="AM89" s="431">
        <v>12</v>
      </c>
    </row>
    <row r="90" spans="1:39" s="15" customFormat="1" x14ac:dyDescent="0.25">
      <c r="A90" s="425">
        <v>2007</v>
      </c>
      <c r="B90" s="130" t="s">
        <v>127</v>
      </c>
      <c r="C90" s="140">
        <v>8.2200000000000006</v>
      </c>
      <c r="D90" s="188">
        <f t="shared" si="55"/>
        <v>8.2200000000000006</v>
      </c>
      <c r="E90" s="47">
        <f t="shared" si="56"/>
        <v>0.48076923076923078</v>
      </c>
      <c r="F90" s="47">
        <f t="shared" si="57"/>
        <v>8.7007692307692306</v>
      </c>
      <c r="G90" s="47">
        <f t="shared" si="58"/>
        <v>3.7384615384615385</v>
      </c>
      <c r="H90" s="48">
        <f t="shared" si="59"/>
        <v>0.80307692307692302</v>
      </c>
      <c r="I90" s="49">
        <f t="shared" si="60"/>
        <v>0.48076923076923078</v>
      </c>
      <c r="J90" s="48">
        <f t="shared" si="61"/>
        <v>5.0223076923076926</v>
      </c>
      <c r="K90" s="125">
        <f t="shared" si="62"/>
        <v>3.678461538461538</v>
      </c>
      <c r="L90" s="50">
        <f t="shared" si="63"/>
        <v>2.8461538461538463</v>
      </c>
      <c r="M90" s="48">
        <f t="shared" si="64"/>
        <v>7.3876923076923084</v>
      </c>
      <c r="N90" s="122">
        <f t="shared" si="65"/>
        <v>1.3130769230769221</v>
      </c>
      <c r="O90" s="151">
        <f>'Input Model'!Q$10</f>
        <v>52</v>
      </c>
      <c r="P90" s="428">
        <f t="shared" si="66"/>
        <v>427.44000000000005</v>
      </c>
      <c r="Q90" s="51">
        <f>'Input Model'!Q$19</f>
        <v>25</v>
      </c>
      <c r="R90" s="51">
        <f t="shared" si="67"/>
        <v>452.44000000000005</v>
      </c>
      <c r="S90" s="51">
        <f>'Input Model'!Q$36</f>
        <v>194.4</v>
      </c>
      <c r="T90" s="51">
        <f>'Input Model'!Q$44</f>
        <v>41.76</v>
      </c>
      <c r="U90" s="52">
        <f>'Input Model'!Q$56</f>
        <v>25</v>
      </c>
      <c r="V90" s="135">
        <f t="shared" si="68"/>
        <v>261.15999999999997</v>
      </c>
      <c r="W90" s="111">
        <f t="shared" si="69"/>
        <v>191.28000000000009</v>
      </c>
      <c r="X90" s="52">
        <f>'Input Model'!Q$65</f>
        <v>148</v>
      </c>
      <c r="Y90" s="51">
        <f t="shared" si="81"/>
        <v>384.15999999999997</v>
      </c>
      <c r="Z90" s="117">
        <f t="shared" si="70"/>
        <v>68.280000000000086</v>
      </c>
      <c r="AA90" s="147">
        <f>'Input Model'!Q$4</f>
        <v>750</v>
      </c>
      <c r="AB90" s="429">
        <f t="shared" si="71"/>
        <v>320580.00000000006</v>
      </c>
      <c r="AC90" s="53">
        <f t="shared" si="72"/>
        <v>18750</v>
      </c>
      <c r="AD90" s="53">
        <f t="shared" si="73"/>
        <v>339330.00000000006</v>
      </c>
      <c r="AE90" s="53">
        <f t="shared" si="74"/>
        <v>145800</v>
      </c>
      <c r="AF90" s="53">
        <f t="shared" si="75"/>
        <v>31320</v>
      </c>
      <c r="AG90" s="54">
        <f t="shared" si="76"/>
        <v>18750</v>
      </c>
      <c r="AH90" s="53">
        <f t="shared" si="77"/>
        <v>195870</v>
      </c>
      <c r="AI90" s="111">
        <f t="shared" si="78"/>
        <v>143460.00000000006</v>
      </c>
      <c r="AJ90" s="55">
        <f t="shared" si="79"/>
        <v>111000</v>
      </c>
      <c r="AK90" s="97">
        <f t="shared" si="82"/>
        <v>288120</v>
      </c>
      <c r="AL90" s="106">
        <f t="shared" si="80"/>
        <v>51210.000000000058</v>
      </c>
      <c r="AM90" s="143">
        <v>1</v>
      </c>
    </row>
    <row r="91" spans="1:39" s="15" customFormat="1" x14ac:dyDescent="0.25">
      <c r="A91" s="430" t="s">
        <v>4</v>
      </c>
      <c r="B91" s="33" t="s">
        <v>17</v>
      </c>
      <c r="C91" s="140">
        <v>8.36</v>
      </c>
      <c r="D91" s="188">
        <f t="shared" si="55"/>
        <v>8.36</v>
      </c>
      <c r="E91" s="47">
        <f t="shared" si="56"/>
        <v>0.48076923076923078</v>
      </c>
      <c r="F91" s="47">
        <f t="shared" si="57"/>
        <v>8.8407692307692294</v>
      </c>
      <c r="G91" s="47">
        <f t="shared" si="58"/>
        <v>3.7384615384615385</v>
      </c>
      <c r="H91" s="48">
        <f t="shared" si="59"/>
        <v>0.80307692307692302</v>
      </c>
      <c r="I91" s="49">
        <f t="shared" si="60"/>
        <v>0.48076923076923078</v>
      </c>
      <c r="J91" s="48">
        <f t="shared" si="61"/>
        <v>5.0223076923076926</v>
      </c>
      <c r="K91" s="125">
        <f t="shared" si="62"/>
        <v>3.8184615384615368</v>
      </c>
      <c r="L91" s="50">
        <f t="shared" si="63"/>
        <v>2.8461538461538463</v>
      </c>
      <c r="M91" s="48">
        <f t="shared" si="64"/>
        <v>7.3876923076923084</v>
      </c>
      <c r="N91" s="122">
        <f t="shared" si="65"/>
        <v>1.4530769230769209</v>
      </c>
      <c r="O91" s="151">
        <f>'Input Model'!Q$10</f>
        <v>52</v>
      </c>
      <c r="P91" s="428">
        <f t="shared" si="66"/>
        <v>434.71999999999997</v>
      </c>
      <c r="Q91" s="51">
        <f>'Input Model'!Q$19</f>
        <v>25</v>
      </c>
      <c r="R91" s="51">
        <f t="shared" si="67"/>
        <v>459.71999999999997</v>
      </c>
      <c r="S91" s="51">
        <f>'Input Model'!Q$36</f>
        <v>194.4</v>
      </c>
      <c r="T91" s="51">
        <f>'Input Model'!Q$44</f>
        <v>41.76</v>
      </c>
      <c r="U91" s="52">
        <f>'Input Model'!Q$56</f>
        <v>25</v>
      </c>
      <c r="V91" s="135">
        <f t="shared" si="68"/>
        <v>261.15999999999997</v>
      </c>
      <c r="W91" s="111">
        <f t="shared" si="69"/>
        <v>198.56</v>
      </c>
      <c r="X91" s="52">
        <f>'Input Model'!Q$65</f>
        <v>148</v>
      </c>
      <c r="Y91" s="51">
        <f t="shared" si="81"/>
        <v>384.15999999999997</v>
      </c>
      <c r="Z91" s="117">
        <f t="shared" si="70"/>
        <v>75.56</v>
      </c>
      <c r="AA91" s="147">
        <f>'Input Model'!Q$4</f>
        <v>750</v>
      </c>
      <c r="AB91" s="429">
        <f t="shared" si="71"/>
        <v>326040</v>
      </c>
      <c r="AC91" s="53">
        <f t="shared" si="72"/>
        <v>18750</v>
      </c>
      <c r="AD91" s="53">
        <f t="shared" si="73"/>
        <v>344790</v>
      </c>
      <c r="AE91" s="53">
        <f t="shared" si="74"/>
        <v>145800</v>
      </c>
      <c r="AF91" s="53">
        <f t="shared" si="75"/>
        <v>31320</v>
      </c>
      <c r="AG91" s="54">
        <f t="shared" si="76"/>
        <v>18750</v>
      </c>
      <c r="AH91" s="53">
        <f t="shared" si="77"/>
        <v>195870</v>
      </c>
      <c r="AI91" s="111">
        <f t="shared" si="78"/>
        <v>148920</v>
      </c>
      <c r="AJ91" s="55">
        <f t="shared" si="79"/>
        <v>111000</v>
      </c>
      <c r="AK91" s="97">
        <f t="shared" si="82"/>
        <v>288120</v>
      </c>
      <c r="AL91" s="106">
        <f t="shared" si="80"/>
        <v>56670</v>
      </c>
      <c r="AM91" s="143">
        <v>2</v>
      </c>
    </row>
    <row r="92" spans="1:39" s="15" customFormat="1" x14ac:dyDescent="0.25">
      <c r="A92" s="430" t="s">
        <v>4</v>
      </c>
      <c r="B92" s="33" t="s">
        <v>18</v>
      </c>
      <c r="C92" s="140">
        <v>9.8699999999999992</v>
      </c>
      <c r="D92" s="188">
        <f t="shared" si="55"/>
        <v>9.8699999999999992</v>
      </c>
      <c r="E92" s="47">
        <f t="shared" si="56"/>
        <v>0.48076923076923078</v>
      </c>
      <c r="F92" s="47">
        <f t="shared" si="57"/>
        <v>10.350769230769229</v>
      </c>
      <c r="G92" s="47">
        <f t="shared" si="58"/>
        <v>3.7384615384615385</v>
      </c>
      <c r="H92" s="48">
        <f t="shared" si="59"/>
        <v>0.80307692307692302</v>
      </c>
      <c r="I92" s="49">
        <f t="shared" si="60"/>
        <v>0.48076923076923078</v>
      </c>
      <c r="J92" s="48">
        <f t="shared" si="61"/>
        <v>5.0223076923076926</v>
      </c>
      <c r="K92" s="125">
        <f t="shared" si="62"/>
        <v>5.3284615384615366</v>
      </c>
      <c r="L92" s="50">
        <f t="shared" si="63"/>
        <v>2.8461538461538463</v>
      </c>
      <c r="M92" s="48">
        <f t="shared" si="64"/>
        <v>7.3876923076923084</v>
      </c>
      <c r="N92" s="122">
        <f t="shared" si="65"/>
        <v>2.9630769230769207</v>
      </c>
      <c r="O92" s="151">
        <f>'Input Model'!Q$10</f>
        <v>52</v>
      </c>
      <c r="P92" s="428">
        <f t="shared" si="66"/>
        <v>513.24</v>
      </c>
      <c r="Q92" s="51">
        <f>'Input Model'!Q$19</f>
        <v>25</v>
      </c>
      <c r="R92" s="51">
        <f t="shared" si="67"/>
        <v>538.24</v>
      </c>
      <c r="S92" s="51">
        <f>'Input Model'!Q$36</f>
        <v>194.4</v>
      </c>
      <c r="T92" s="51">
        <f>'Input Model'!Q$44</f>
        <v>41.76</v>
      </c>
      <c r="U92" s="52">
        <f>'Input Model'!Q$56</f>
        <v>25</v>
      </c>
      <c r="V92" s="135">
        <f t="shared" si="68"/>
        <v>261.15999999999997</v>
      </c>
      <c r="W92" s="111">
        <f t="shared" si="69"/>
        <v>277.08000000000004</v>
      </c>
      <c r="X92" s="52">
        <f>'Input Model'!Q$65</f>
        <v>148</v>
      </c>
      <c r="Y92" s="51">
        <f t="shared" si="81"/>
        <v>384.15999999999997</v>
      </c>
      <c r="Z92" s="117">
        <f t="shared" si="70"/>
        <v>154.08000000000004</v>
      </c>
      <c r="AA92" s="147">
        <f>'Input Model'!Q$4</f>
        <v>750</v>
      </c>
      <c r="AB92" s="429">
        <f t="shared" si="71"/>
        <v>384930</v>
      </c>
      <c r="AC92" s="53">
        <f t="shared" si="72"/>
        <v>18750</v>
      </c>
      <c r="AD92" s="53">
        <f t="shared" si="73"/>
        <v>403680</v>
      </c>
      <c r="AE92" s="53">
        <f t="shared" si="74"/>
        <v>145800</v>
      </c>
      <c r="AF92" s="53">
        <f t="shared" si="75"/>
        <v>31320</v>
      </c>
      <c r="AG92" s="54">
        <f t="shared" si="76"/>
        <v>18750</v>
      </c>
      <c r="AH92" s="53">
        <f t="shared" si="77"/>
        <v>195870</v>
      </c>
      <c r="AI92" s="111">
        <f t="shared" si="78"/>
        <v>207810</v>
      </c>
      <c r="AJ92" s="55">
        <f t="shared" si="79"/>
        <v>111000</v>
      </c>
      <c r="AK92" s="97">
        <f t="shared" si="82"/>
        <v>288120</v>
      </c>
      <c r="AL92" s="106">
        <f t="shared" si="80"/>
        <v>115560</v>
      </c>
      <c r="AM92" s="143">
        <v>3</v>
      </c>
    </row>
    <row r="93" spans="1:39" s="15" customFormat="1" x14ac:dyDescent="0.25">
      <c r="A93" s="430" t="s">
        <v>4</v>
      </c>
      <c r="B93" s="33" t="s">
        <v>19</v>
      </c>
      <c r="C93" s="140">
        <v>10.3</v>
      </c>
      <c r="D93" s="188">
        <f t="shared" si="55"/>
        <v>10.3</v>
      </c>
      <c r="E93" s="47">
        <f t="shared" si="56"/>
        <v>0.48076923076923078</v>
      </c>
      <c r="F93" s="47">
        <f t="shared" si="57"/>
        <v>10.780769230769231</v>
      </c>
      <c r="G93" s="47">
        <f t="shared" si="58"/>
        <v>3.7384615384615385</v>
      </c>
      <c r="H93" s="48">
        <f t="shared" si="59"/>
        <v>0.80307692307692302</v>
      </c>
      <c r="I93" s="49">
        <f t="shared" si="60"/>
        <v>0.48076923076923078</v>
      </c>
      <c r="J93" s="48">
        <f t="shared" si="61"/>
        <v>5.0223076923076926</v>
      </c>
      <c r="K93" s="125">
        <f t="shared" si="62"/>
        <v>5.7584615384615381</v>
      </c>
      <c r="L93" s="50">
        <f t="shared" si="63"/>
        <v>2.8461538461538463</v>
      </c>
      <c r="M93" s="48">
        <f t="shared" si="64"/>
        <v>7.3876923076923084</v>
      </c>
      <c r="N93" s="122">
        <f t="shared" si="65"/>
        <v>3.3930769230769222</v>
      </c>
      <c r="O93" s="151">
        <f>'Input Model'!Q$10</f>
        <v>52</v>
      </c>
      <c r="P93" s="428">
        <f t="shared" si="66"/>
        <v>535.6</v>
      </c>
      <c r="Q93" s="51">
        <f>'Input Model'!Q$19</f>
        <v>25</v>
      </c>
      <c r="R93" s="51">
        <f t="shared" si="67"/>
        <v>560.6</v>
      </c>
      <c r="S93" s="51">
        <f>'Input Model'!Q$36</f>
        <v>194.4</v>
      </c>
      <c r="T93" s="51">
        <f>'Input Model'!Q$44</f>
        <v>41.76</v>
      </c>
      <c r="U93" s="52">
        <f>'Input Model'!Q$56</f>
        <v>25</v>
      </c>
      <c r="V93" s="135">
        <f t="shared" si="68"/>
        <v>261.15999999999997</v>
      </c>
      <c r="W93" s="111">
        <f t="shared" si="69"/>
        <v>299.44000000000005</v>
      </c>
      <c r="X93" s="52">
        <f>'Input Model'!Q$65</f>
        <v>148</v>
      </c>
      <c r="Y93" s="51">
        <f t="shared" si="81"/>
        <v>384.15999999999997</v>
      </c>
      <c r="Z93" s="117">
        <f t="shared" si="70"/>
        <v>176.44000000000005</v>
      </c>
      <c r="AA93" s="147">
        <f>'Input Model'!Q$4</f>
        <v>750</v>
      </c>
      <c r="AB93" s="429">
        <f t="shared" si="71"/>
        <v>401700</v>
      </c>
      <c r="AC93" s="53">
        <f t="shared" si="72"/>
        <v>18750</v>
      </c>
      <c r="AD93" s="53">
        <f t="shared" si="73"/>
        <v>420450</v>
      </c>
      <c r="AE93" s="53">
        <f t="shared" si="74"/>
        <v>145800</v>
      </c>
      <c r="AF93" s="53">
        <f t="shared" si="75"/>
        <v>31320</v>
      </c>
      <c r="AG93" s="54">
        <f t="shared" si="76"/>
        <v>18750</v>
      </c>
      <c r="AH93" s="53">
        <f t="shared" si="77"/>
        <v>195870</v>
      </c>
      <c r="AI93" s="111">
        <f t="shared" si="78"/>
        <v>224580</v>
      </c>
      <c r="AJ93" s="55">
        <f t="shared" si="79"/>
        <v>111000</v>
      </c>
      <c r="AK93" s="97">
        <f t="shared" si="82"/>
        <v>288120</v>
      </c>
      <c r="AL93" s="106">
        <f t="shared" si="80"/>
        <v>132330</v>
      </c>
      <c r="AM93" s="143">
        <v>4</v>
      </c>
    </row>
    <row r="94" spans="1:39" s="15" customFormat="1" x14ac:dyDescent="0.25">
      <c r="A94" s="430" t="s">
        <v>4</v>
      </c>
      <c r="B94" s="33" t="s">
        <v>20</v>
      </c>
      <c r="C94" s="140">
        <v>10</v>
      </c>
      <c r="D94" s="188">
        <f t="shared" si="55"/>
        <v>10</v>
      </c>
      <c r="E94" s="47">
        <f t="shared" si="56"/>
        <v>0.48076923076923078</v>
      </c>
      <c r="F94" s="47">
        <f t="shared" si="57"/>
        <v>10.48076923076923</v>
      </c>
      <c r="G94" s="47">
        <f t="shared" si="58"/>
        <v>3.7384615384615385</v>
      </c>
      <c r="H94" s="48">
        <f t="shared" si="59"/>
        <v>0.80307692307692302</v>
      </c>
      <c r="I94" s="49">
        <f t="shared" si="60"/>
        <v>0.48076923076923078</v>
      </c>
      <c r="J94" s="48">
        <f t="shared" si="61"/>
        <v>5.0223076923076926</v>
      </c>
      <c r="K94" s="125">
        <f t="shared" si="62"/>
        <v>5.4584615384615374</v>
      </c>
      <c r="L94" s="50">
        <f t="shared" si="63"/>
        <v>2.8461538461538463</v>
      </c>
      <c r="M94" s="48">
        <f t="shared" si="64"/>
        <v>7.3876923076923084</v>
      </c>
      <c r="N94" s="122">
        <f t="shared" si="65"/>
        <v>3.0930769230769215</v>
      </c>
      <c r="O94" s="151">
        <f>'Input Model'!Q$10</f>
        <v>52</v>
      </c>
      <c r="P94" s="428">
        <f t="shared" si="66"/>
        <v>520</v>
      </c>
      <c r="Q94" s="51">
        <f>'Input Model'!Q$19</f>
        <v>25</v>
      </c>
      <c r="R94" s="51">
        <f t="shared" si="67"/>
        <v>545</v>
      </c>
      <c r="S94" s="51">
        <f>'Input Model'!Q$36</f>
        <v>194.4</v>
      </c>
      <c r="T94" s="51">
        <f>'Input Model'!Q$44</f>
        <v>41.76</v>
      </c>
      <c r="U94" s="52">
        <f>'Input Model'!Q$56</f>
        <v>25</v>
      </c>
      <c r="V94" s="135">
        <f t="shared" si="68"/>
        <v>261.15999999999997</v>
      </c>
      <c r="W94" s="111">
        <f t="shared" si="69"/>
        <v>283.84000000000003</v>
      </c>
      <c r="X94" s="52">
        <f>'Input Model'!Q$65</f>
        <v>148</v>
      </c>
      <c r="Y94" s="51">
        <f t="shared" si="81"/>
        <v>384.15999999999997</v>
      </c>
      <c r="Z94" s="117">
        <f t="shared" si="70"/>
        <v>160.84000000000003</v>
      </c>
      <c r="AA94" s="147">
        <f>'Input Model'!Q$4</f>
        <v>750</v>
      </c>
      <c r="AB94" s="429">
        <f t="shared" si="71"/>
        <v>390000</v>
      </c>
      <c r="AC94" s="53">
        <f t="shared" si="72"/>
        <v>18750</v>
      </c>
      <c r="AD94" s="53">
        <f t="shared" si="73"/>
        <v>408750</v>
      </c>
      <c r="AE94" s="53">
        <f t="shared" si="74"/>
        <v>145800</v>
      </c>
      <c r="AF94" s="53">
        <f t="shared" si="75"/>
        <v>31320</v>
      </c>
      <c r="AG94" s="54">
        <f t="shared" si="76"/>
        <v>18750</v>
      </c>
      <c r="AH94" s="53">
        <f t="shared" si="77"/>
        <v>195870</v>
      </c>
      <c r="AI94" s="111">
        <f t="shared" si="78"/>
        <v>212880</v>
      </c>
      <c r="AJ94" s="55">
        <f t="shared" si="79"/>
        <v>111000</v>
      </c>
      <c r="AK94" s="97">
        <f t="shared" si="82"/>
        <v>288120</v>
      </c>
      <c r="AL94" s="106">
        <f t="shared" si="80"/>
        <v>120630</v>
      </c>
      <c r="AM94" s="143">
        <v>5</v>
      </c>
    </row>
    <row r="95" spans="1:39" s="15" customFormat="1" x14ac:dyDescent="0.25">
      <c r="A95" s="430" t="s">
        <v>4</v>
      </c>
      <c r="B95" s="33" t="s">
        <v>21</v>
      </c>
      <c r="C95" s="140">
        <v>11.8</v>
      </c>
      <c r="D95" s="188">
        <f t="shared" si="55"/>
        <v>11.8</v>
      </c>
      <c r="E95" s="47">
        <f t="shared" si="56"/>
        <v>0.48076923076923078</v>
      </c>
      <c r="F95" s="47">
        <f t="shared" si="57"/>
        <v>12.280769230769231</v>
      </c>
      <c r="G95" s="47">
        <f t="shared" si="58"/>
        <v>3.7384615384615385</v>
      </c>
      <c r="H95" s="48">
        <f t="shared" si="59"/>
        <v>0.80307692307692302</v>
      </c>
      <c r="I95" s="49">
        <f t="shared" si="60"/>
        <v>0.48076923076923078</v>
      </c>
      <c r="J95" s="48">
        <f t="shared" si="61"/>
        <v>5.0223076923076926</v>
      </c>
      <c r="K95" s="125">
        <f t="shared" si="62"/>
        <v>7.2584615384615381</v>
      </c>
      <c r="L95" s="50">
        <f t="shared" si="63"/>
        <v>2.8461538461538463</v>
      </c>
      <c r="M95" s="48">
        <f t="shared" si="64"/>
        <v>7.3876923076923084</v>
      </c>
      <c r="N95" s="122">
        <f t="shared" si="65"/>
        <v>4.8930769230769222</v>
      </c>
      <c r="O95" s="151">
        <f>'Input Model'!Q$10</f>
        <v>52</v>
      </c>
      <c r="P95" s="428">
        <f t="shared" si="66"/>
        <v>613.6</v>
      </c>
      <c r="Q95" s="51">
        <f>'Input Model'!Q$19</f>
        <v>25</v>
      </c>
      <c r="R95" s="51">
        <f t="shared" si="67"/>
        <v>638.6</v>
      </c>
      <c r="S95" s="51">
        <f>'Input Model'!Q$36</f>
        <v>194.4</v>
      </c>
      <c r="T95" s="51">
        <f>'Input Model'!Q$44</f>
        <v>41.76</v>
      </c>
      <c r="U95" s="52">
        <f>'Input Model'!Q$56</f>
        <v>25</v>
      </c>
      <c r="V95" s="135">
        <f t="shared" si="68"/>
        <v>261.15999999999997</v>
      </c>
      <c r="W95" s="111">
        <f t="shared" si="69"/>
        <v>377.44000000000005</v>
      </c>
      <c r="X95" s="52">
        <f>'Input Model'!Q$65</f>
        <v>148</v>
      </c>
      <c r="Y95" s="51">
        <f t="shared" si="81"/>
        <v>384.15999999999997</v>
      </c>
      <c r="Z95" s="117">
        <f t="shared" si="70"/>
        <v>254.44000000000005</v>
      </c>
      <c r="AA95" s="147">
        <f>'Input Model'!Q$4</f>
        <v>750</v>
      </c>
      <c r="AB95" s="429">
        <f t="shared" si="71"/>
        <v>460200</v>
      </c>
      <c r="AC95" s="53">
        <f t="shared" si="72"/>
        <v>18750</v>
      </c>
      <c r="AD95" s="53">
        <f t="shared" si="73"/>
        <v>478950</v>
      </c>
      <c r="AE95" s="53">
        <f t="shared" si="74"/>
        <v>145800</v>
      </c>
      <c r="AF95" s="53">
        <f t="shared" si="75"/>
        <v>31320</v>
      </c>
      <c r="AG95" s="54">
        <f t="shared" si="76"/>
        <v>18750</v>
      </c>
      <c r="AH95" s="53">
        <f t="shared" si="77"/>
        <v>195870</v>
      </c>
      <c r="AI95" s="111">
        <f t="shared" si="78"/>
        <v>283080</v>
      </c>
      <c r="AJ95" s="55">
        <f t="shared" si="79"/>
        <v>111000</v>
      </c>
      <c r="AK95" s="97">
        <f t="shared" si="82"/>
        <v>288120</v>
      </c>
      <c r="AL95" s="106">
        <f t="shared" si="80"/>
        <v>190830</v>
      </c>
      <c r="AM95" s="143">
        <v>6</v>
      </c>
    </row>
    <row r="96" spans="1:39" s="15" customFormat="1" x14ac:dyDescent="0.25">
      <c r="A96" s="430" t="s">
        <v>4</v>
      </c>
      <c r="B96" s="33" t="s">
        <v>11</v>
      </c>
      <c r="C96" s="140">
        <v>11.1</v>
      </c>
      <c r="D96" s="188">
        <f t="shared" si="55"/>
        <v>11.1</v>
      </c>
      <c r="E96" s="47">
        <f t="shared" si="56"/>
        <v>0.48076923076923078</v>
      </c>
      <c r="F96" s="47">
        <f t="shared" si="57"/>
        <v>11.58076923076923</v>
      </c>
      <c r="G96" s="47">
        <f t="shared" si="58"/>
        <v>3.7384615384615385</v>
      </c>
      <c r="H96" s="48">
        <f t="shared" si="59"/>
        <v>0.80307692307692302</v>
      </c>
      <c r="I96" s="49">
        <f t="shared" si="60"/>
        <v>0.48076923076923078</v>
      </c>
      <c r="J96" s="48">
        <f t="shared" si="61"/>
        <v>5.0223076923076926</v>
      </c>
      <c r="K96" s="125">
        <f t="shared" si="62"/>
        <v>6.558461538461537</v>
      </c>
      <c r="L96" s="50">
        <f t="shared" si="63"/>
        <v>2.8461538461538463</v>
      </c>
      <c r="M96" s="48">
        <f t="shared" si="64"/>
        <v>7.3876923076923084</v>
      </c>
      <c r="N96" s="122">
        <f t="shared" si="65"/>
        <v>4.1930769230769211</v>
      </c>
      <c r="O96" s="151">
        <f>'Input Model'!Q$10</f>
        <v>52</v>
      </c>
      <c r="P96" s="428">
        <f t="shared" si="66"/>
        <v>577.19999999999993</v>
      </c>
      <c r="Q96" s="51">
        <f>'Input Model'!Q$19</f>
        <v>25</v>
      </c>
      <c r="R96" s="51">
        <f t="shared" si="67"/>
        <v>602.19999999999993</v>
      </c>
      <c r="S96" s="51">
        <f>'Input Model'!Q$36</f>
        <v>194.4</v>
      </c>
      <c r="T96" s="51">
        <f>'Input Model'!Q$44</f>
        <v>41.76</v>
      </c>
      <c r="U96" s="52">
        <f>'Input Model'!Q$56</f>
        <v>25</v>
      </c>
      <c r="V96" s="135">
        <f t="shared" si="68"/>
        <v>261.15999999999997</v>
      </c>
      <c r="W96" s="111">
        <f t="shared" si="69"/>
        <v>341.03999999999996</v>
      </c>
      <c r="X96" s="52">
        <f>'Input Model'!Q$65</f>
        <v>148</v>
      </c>
      <c r="Y96" s="51">
        <f t="shared" si="81"/>
        <v>384.15999999999997</v>
      </c>
      <c r="Z96" s="117">
        <f t="shared" si="70"/>
        <v>218.03999999999996</v>
      </c>
      <c r="AA96" s="147">
        <f>'Input Model'!Q$4</f>
        <v>750</v>
      </c>
      <c r="AB96" s="429">
        <f t="shared" si="71"/>
        <v>432899.99999999994</v>
      </c>
      <c r="AC96" s="53">
        <f t="shared" si="72"/>
        <v>18750</v>
      </c>
      <c r="AD96" s="53">
        <f t="shared" si="73"/>
        <v>451649.99999999994</v>
      </c>
      <c r="AE96" s="53">
        <f t="shared" si="74"/>
        <v>145800</v>
      </c>
      <c r="AF96" s="53">
        <f t="shared" si="75"/>
        <v>31320</v>
      </c>
      <c r="AG96" s="54">
        <f t="shared" si="76"/>
        <v>18750</v>
      </c>
      <c r="AH96" s="53">
        <f t="shared" si="77"/>
        <v>195870</v>
      </c>
      <c r="AI96" s="111">
        <f t="shared" si="78"/>
        <v>255779.99999999994</v>
      </c>
      <c r="AJ96" s="55">
        <f t="shared" si="79"/>
        <v>111000</v>
      </c>
      <c r="AK96" s="97">
        <f t="shared" si="82"/>
        <v>288120</v>
      </c>
      <c r="AL96" s="106">
        <f t="shared" si="80"/>
        <v>163529.99999999994</v>
      </c>
      <c r="AM96" s="143">
        <v>7</v>
      </c>
    </row>
    <row r="97" spans="1:39" s="15" customFormat="1" x14ac:dyDescent="0.25">
      <c r="A97" s="430" t="s">
        <v>4</v>
      </c>
      <c r="B97" s="33" t="s">
        <v>12</v>
      </c>
      <c r="C97" s="140">
        <v>11.6</v>
      </c>
      <c r="D97" s="188">
        <f t="shared" si="55"/>
        <v>11.6</v>
      </c>
      <c r="E97" s="47">
        <f t="shared" si="56"/>
        <v>0.48076923076923078</v>
      </c>
      <c r="F97" s="47">
        <f t="shared" si="57"/>
        <v>12.08076923076923</v>
      </c>
      <c r="G97" s="47">
        <f t="shared" si="58"/>
        <v>3.7384615384615385</v>
      </c>
      <c r="H97" s="48">
        <f t="shared" si="59"/>
        <v>0.80307692307692302</v>
      </c>
      <c r="I97" s="49">
        <f t="shared" si="60"/>
        <v>0.48076923076923078</v>
      </c>
      <c r="J97" s="48">
        <f t="shared" si="61"/>
        <v>5.0223076923076926</v>
      </c>
      <c r="K97" s="125">
        <f t="shared" si="62"/>
        <v>7.058461538461537</v>
      </c>
      <c r="L97" s="50">
        <f t="shared" si="63"/>
        <v>2.8461538461538463</v>
      </c>
      <c r="M97" s="48">
        <f t="shared" si="64"/>
        <v>7.3876923076923084</v>
      </c>
      <c r="N97" s="122">
        <f t="shared" si="65"/>
        <v>4.6930769230769211</v>
      </c>
      <c r="O97" s="151">
        <f>'Input Model'!Q$10</f>
        <v>52</v>
      </c>
      <c r="P97" s="428">
        <f t="shared" si="66"/>
        <v>603.19999999999993</v>
      </c>
      <c r="Q97" s="51">
        <f>'Input Model'!Q$19</f>
        <v>25</v>
      </c>
      <c r="R97" s="51">
        <f t="shared" si="67"/>
        <v>628.19999999999993</v>
      </c>
      <c r="S97" s="51">
        <f>'Input Model'!Q$36</f>
        <v>194.4</v>
      </c>
      <c r="T97" s="51">
        <f>'Input Model'!Q$44</f>
        <v>41.76</v>
      </c>
      <c r="U97" s="52">
        <f>'Input Model'!Q$56</f>
        <v>25</v>
      </c>
      <c r="V97" s="135">
        <f t="shared" si="68"/>
        <v>261.15999999999997</v>
      </c>
      <c r="W97" s="111">
        <f t="shared" si="69"/>
        <v>367.03999999999996</v>
      </c>
      <c r="X97" s="52">
        <f>'Input Model'!Q$65</f>
        <v>148</v>
      </c>
      <c r="Y97" s="51">
        <f t="shared" si="81"/>
        <v>384.15999999999997</v>
      </c>
      <c r="Z97" s="117">
        <f t="shared" si="70"/>
        <v>244.03999999999996</v>
      </c>
      <c r="AA97" s="147">
        <f>'Input Model'!Q$4</f>
        <v>750</v>
      </c>
      <c r="AB97" s="429">
        <f t="shared" si="71"/>
        <v>452399.99999999994</v>
      </c>
      <c r="AC97" s="53">
        <f t="shared" si="72"/>
        <v>18750</v>
      </c>
      <c r="AD97" s="53">
        <f t="shared" si="73"/>
        <v>471149.99999999994</v>
      </c>
      <c r="AE97" s="53">
        <f t="shared" si="74"/>
        <v>145800</v>
      </c>
      <c r="AF97" s="53">
        <f t="shared" si="75"/>
        <v>31320</v>
      </c>
      <c r="AG97" s="54">
        <f t="shared" si="76"/>
        <v>18750</v>
      </c>
      <c r="AH97" s="53">
        <f t="shared" si="77"/>
        <v>195870</v>
      </c>
      <c r="AI97" s="111">
        <f t="shared" si="78"/>
        <v>275279.99999999994</v>
      </c>
      <c r="AJ97" s="55">
        <f t="shared" si="79"/>
        <v>111000</v>
      </c>
      <c r="AK97" s="97">
        <f t="shared" si="82"/>
        <v>288120</v>
      </c>
      <c r="AL97" s="106">
        <f t="shared" si="80"/>
        <v>183029.99999999994</v>
      </c>
      <c r="AM97" s="143">
        <v>8</v>
      </c>
    </row>
    <row r="98" spans="1:39" s="15" customFormat="1" x14ac:dyDescent="0.25">
      <c r="A98" s="430" t="s">
        <v>4</v>
      </c>
      <c r="B98" s="33" t="s">
        <v>13</v>
      </c>
      <c r="C98" s="140">
        <v>12</v>
      </c>
      <c r="D98" s="188">
        <f t="shared" si="55"/>
        <v>12</v>
      </c>
      <c r="E98" s="47">
        <f t="shared" si="56"/>
        <v>0.48076923076923078</v>
      </c>
      <c r="F98" s="47">
        <f t="shared" si="57"/>
        <v>12.48076923076923</v>
      </c>
      <c r="G98" s="47">
        <f t="shared" si="58"/>
        <v>3.7384615384615385</v>
      </c>
      <c r="H98" s="48">
        <f t="shared" si="59"/>
        <v>0.80307692307692302</v>
      </c>
      <c r="I98" s="49">
        <f t="shared" si="60"/>
        <v>0.48076923076923078</v>
      </c>
      <c r="J98" s="48">
        <f t="shared" si="61"/>
        <v>5.0223076923076926</v>
      </c>
      <c r="K98" s="125">
        <f t="shared" si="62"/>
        <v>7.4584615384615374</v>
      </c>
      <c r="L98" s="50">
        <f t="shared" si="63"/>
        <v>2.8461538461538463</v>
      </c>
      <c r="M98" s="48">
        <f t="shared" si="64"/>
        <v>7.3876923076923084</v>
      </c>
      <c r="N98" s="122">
        <f t="shared" si="65"/>
        <v>5.0930769230769215</v>
      </c>
      <c r="O98" s="151">
        <f>'Input Model'!Q$10</f>
        <v>52</v>
      </c>
      <c r="P98" s="428">
        <f t="shared" si="66"/>
        <v>624</v>
      </c>
      <c r="Q98" s="51">
        <f>'Input Model'!Q$19</f>
        <v>25</v>
      </c>
      <c r="R98" s="51">
        <f t="shared" si="67"/>
        <v>649</v>
      </c>
      <c r="S98" s="51">
        <f>'Input Model'!Q$36</f>
        <v>194.4</v>
      </c>
      <c r="T98" s="51">
        <f>'Input Model'!Q$44</f>
        <v>41.76</v>
      </c>
      <c r="U98" s="52">
        <f>'Input Model'!Q$56</f>
        <v>25</v>
      </c>
      <c r="V98" s="135">
        <f t="shared" si="68"/>
        <v>261.15999999999997</v>
      </c>
      <c r="W98" s="111">
        <f t="shared" si="69"/>
        <v>387.84000000000003</v>
      </c>
      <c r="X98" s="52">
        <f>'Input Model'!Q$65</f>
        <v>148</v>
      </c>
      <c r="Y98" s="51">
        <f t="shared" si="81"/>
        <v>384.15999999999997</v>
      </c>
      <c r="Z98" s="117">
        <f t="shared" si="70"/>
        <v>264.84000000000003</v>
      </c>
      <c r="AA98" s="147">
        <f>'Input Model'!Q$4</f>
        <v>750</v>
      </c>
      <c r="AB98" s="429">
        <f t="shared" si="71"/>
        <v>468000</v>
      </c>
      <c r="AC98" s="53">
        <f t="shared" si="72"/>
        <v>18750</v>
      </c>
      <c r="AD98" s="53">
        <f t="shared" si="73"/>
        <v>486750</v>
      </c>
      <c r="AE98" s="53">
        <f t="shared" si="74"/>
        <v>145800</v>
      </c>
      <c r="AF98" s="53">
        <f t="shared" si="75"/>
        <v>31320</v>
      </c>
      <c r="AG98" s="54">
        <f t="shared" si="76"/>
        <v>18750</v>
      </c>
      <c r="AH98" s="53">
        <f t="shared" si="77"/>
        <v>195870</v>
      </c>
      <c r="AI98" s="111">
        <f t="shared" si="78"/>
        <v>290880</v>
      </c>
      <c r="AJ98" s="55">
        <f t="shared" si="79"/>
        <v>111000</v>
      </c>
      <c r="AK98" s="97">
        <f t="shared" si="82"/>
        <v>288120</v>
      </c>
      <c r="AL98" s="106">
        <f t="shared" si="80"/>
        <v>198630</v>
      </c>
      <c r="AM98" s="143">
        <v>9</v>
      </c>
    </row>
    <row r="99" spans="1:39" s="15" customFormat="1" x14ac:dyDescent="0.25">
      <c r="A99" s="430" t="s">
        <v>4</v>
      </c>
      <c r="B99" s="33" t="s">
        <v>14</v>
      </c>
      <c r="C99" s="140">
        <v>13.1</v>
      </c>
      <c r="D99" s="188">
        <f t="shared" si="55"/>
        <v>13.1</v>
      </c>
      <c r="E99" s="47">
        <f t="shared" si="56"/>
        <v>0.48076923076923078</v>
      </c>
      <c r="F99" s="47">
        <f t="shared" si="57"/>
        <v>13.58076923076923</v>
      </c>
      <c r="G99" s="47">
        <f t="shared" si="58"/>
        <v>3.7384615384615385</v>
      </c>
      <c r="H99" s="48">
        <f t="shared" si="59"/>
        <v>0.80307692307692302</v>
      </c>
      <c r="I99" s="49">
        <f t="shared" si="60"/>
        <v>0.48076923076923078</v>
      </c>
      <c r="J99" s="48">
        <f t="shared" si="61"/>
        <v>5.0223076923076926</v>
      </c>
      <c r="K99" s="125">
        <f t="shared" si="62"/>
        <v>8.5584615384615361</v>
      </c>
      <c r="L99" s="50">
        <f t="shared" si="63"/>
        <v>2.8461538461538463</v>
      </c>
      <c r="M99" s="48">
        <f t="shared" si="64"/>
        <v>7.3876923076923084</v>
      </c>
      <c r="N99" s="122">
        <f t="shared" si="65"/>
        <v>6.1930769230769211</v>
      </c>
      <c r="O99" s="151">
        <f>'Input Model'!Q$10</f>
        <v>52</v>
      </c>
      <c r="P99" s="428">
        <f t="shared" si="66"/>
        <v>681.19999999999993</v>
      </c>
      <c r="Q99" s="51">
        <f>'Input Model'!Q$19</f>
        <v>25</v>
      </c>
      <c r="R99" s="51">
        <f t="shared" si="67"/>
        <v>706.19999999999993</v>
      </c>
      <c r="S99" s="51">
        <f>'Input Model'!Q$36</f>
        <v>194.4</v>
      </c>
      <c r="T99" s="51">
        <f>'Input Model'!Q$44</f>
        <v>41.76</v>
      </c>
      <c r="U99" s="52">
        <f>'Input Model'!Q$56</f>
        <v>25</v>
      </c>
      <c r="V99" s="135">
        <f t="shared" si="68"/>
        <v>261.15999999999997</v>
      </c>
      <c r="W99" s="111">
        <f t="shared" si="69"/>
        <v>445.03999999999996</v>
      </c>
      <c r="X99" s="52">
        <f>'Input Model'!Q$65</f>
        <v>148</v>
      </c>
      <c r="Y99" s="51">
        <f t="shared" si="81"/>
        <v>384.15999999999997</v>
      </c>
      <c r="Z99" s="117">
        <f t="shared" si="70"/>
        <v>322.03999999999996</v>
      </c>
      <c r="AA99" s="147">
        <f>'Input Model'!Q$4</f>
        <v>750</v>
      </c>
      <c r="AB99" s="429">
        <f t="shared" si="71"/>
        <v>510899.99999999994</v>
      </c>
      <c r="AC99" s="53">
        <f t="shared" si="72"/>
        <v>18750</v>
      </c>
      <c r="AD99" s="53">
        <f t="shared" si="73"/>
        <v>529650</v>
      </c>
      <c r="AE99" s="53">
        <f t="shared" si="74"/>
        <v>145800</v>
      </c>
      <c r="AF99" s="53">
        <f t="shared" si="75"/>
        <v>31320</v>
      </c>
      <c r="AG99" s="54">
        <f t="shared" si="76"/>
        <v>18750</v>
      </c>
      <c r="AH99" s="53">
        <f t="shared" si="77"/>
        <v>195870</v>
      </c>
      <c r="AI99" s="111">
        <f t="shared" si="78"/>
        <v>333780</v>
      </c>
      <c r="AJ99" s="55">
        <f t="shared" si="79"/>
        <v>111000</v>
      </c>
      <c r="AK99" s="97">
        <f t="shared" si="82"/>
        <v>288120</v>
      </c>
      <c r="AL99" s="106">
        <f t="shared" si="80"/>
        <v>241530</v>
      </c>
      <c r="AM99" s="143">
        <v>10</v>
      </c>
    </row>
    <row r="100" spans="1:39" s="15" customFormat="1" x14ac:dyDescent="0.25">
      <c r="A100" s="430" t="s">
        <v>4</v>
      </c>
      <c r="B100" s="33" t="s">
        <v>15</v>
      </c>
      <c r="C100" s="140">
        <v>13</v>
      </c>
      <c r="D100" s="188">
        <f t="shared" si="55"/>
        <v>13</v>
      </c>
      <c r="E100" s="47">
        <f t="shared" si="56"/>
        <v>0.48076923076923078</v>
      </c>
      <c r="F100" s="47">
        <f t="shared" si="57"/>
        <v>13.48076923076923</v>
      </c>
      <c r="G100" s="47">
        <f t="shared" si="58"/>
        <v>3.7384615384615385</v>
      </c>
      <c r="H100" s="48">
        <f t="shared" si="59"/>
        <v>0.80307692307692302</v>
      </c>
      <c r="I100" s="49">
        <f t="shared" si="60"/>
        <v>0.48076923076923078</v>
      </c>
      <c r="J100" s="48">
        <f t="shared" si="61"/>
        <v>5.0223076923076926</v>
      </c>
      <c r="K100" s="125">
        <f t="shared" si="62"/>
        <v>8.4584615384615383</v>
      </c>
      <c r="L100" s="50">
        <f t="shared" si="63"/>
        <v>2.8461538461538463</v>
      </c>
      <c r="M100" s="48">
        <f t="shared" si="64"/>
        <v>7.3876923076923084</v>
      </c>
      <c r="N100" s="122">
        <f t="shared" si="65"/>
        <v>6.0930769230769215</v>
      </c>
      <c r="O100" s="151">
        <f>'Input Model'!Q$10</f>
        <v>52</v>
      </c>
      <c r="P100" s="428">
        <f t="shared" si="66"/>
        <v>676</v>
      </c>
      <c r="Q100" s="51">
        <f>'Input Model'!Q$19</f>
        <v>25</v>
      </c>
      <c r="R100" s="51">
        <f t="shared" si="67"/>
        <v>701</v>
      </c>
      <c r="S100" s="51">
        <f>'Input Model'!Q$36</f>
        <v>194.4</v>
      </c>
      <c r="T100" s="51">
        <f>'Input Model'!Q$44</f>
        <v>41.76</v>
      </c>
      <c r="U100" s="52">
        <f>'Input Model'!Q$56</f>
        <v>25</v>
      </c>
      <c r="V100" s="135">
        <f t="shared" si="68"/>
        <v>261.15999999999997</v>
      </c>
      <c r="W100" s="111">
        <f t="shared" si="69"/>
        <v>439.84000000000003</v>
      </c>
      <c r="X100" s="52">
        <f>'Input Model'!Q$65</f>
        <v>148</v>
      </c>
      <c r="Y100" s="51">
        <f t="shared" si="81"/>
        <v>384.15999999999997</v>
      </c>
      <c r="Z100" s="117">
        <f t="shared" si="70"/>
        <v>316.84000000000003</v>
      </c>
      <c r="AA100" s="147">
        <f>'Input Model'!Q$4</f>
        <v>750</v>
      </c>
      <c r="AB100" s="429">
        <f t="shared" si="71"/>
        <v>507000</v>
      </c>
      <c r="AC100" s="53">
        <f t="shared" si="72"/>
        <v>18750</v>
      </c>
      <c r="AD100" s="53">
        <f t="shared" si="73"/>
        <v>525750</v>
      </c>
      <c r="AE100" s="53">
        <f t="shared" si="74"/>
        <v>145800</v>
      </c>
      <c r="AF100" s="53">
        <f t="shared" si="75"/>
        <v>31320</v>
      </c>
      <c r="AG100" s="54">
        <f t="shared" si="76"/>
        <v>18750</v>
      </c>
      <c r="AH100" s="53">
        <f t="shared" si="77"/>
        <v>195870</v>
      </c>
      <c r="AI100" s="111">
        <f t="shared" si="78"/>
        <v>329880</v>
      </c>
      <c r="AJ100" s="55">
        <f t="shared" si="79"/>
        <v>111000</v>
      </c>
      <c r="AK100" s="97">
        <f t="shared" si="82"/>
        <v>288120</v>
      </c>
      <c r="AL100" s="106">
        <f t="shared" si="80"/>
        <v>237630</v>
      </c>
      <c r="AM100" s="143">
        <v>11</v>
      </c>
    </row>
    <row r="101" spans="1:39" s="432" customFormat="1" x14ac:dyDescent="0.25">
      <c r="A101" s="22" t="s">
        <v>4</v>
      </c>
      <c r="B101" s="132" t="s">
        <v>128</v>
      </c>
      <c r="C101" s="141">
        <v>12.6</v>
      </c>
      <c r="D101" s="95">
        <f t="shared" si="55"/>
        <v>12.6</v>
      </c>
      <c r="E101" s="56">
        <f t="shared" si="56"/>
        <v>0.48076923076923078</v>
      </c>
      <c r="F101" s="56">
        <f t="shared" si="57"/>
        <v>13.08076923076923</v>
      </c>
      <c r="G101" s="56">
        <f t="shared" si="58"/>
        <v>3.7384615384615385</v>
      </c>
      <c r="H101" s="57">
        <f t="shared" si="59"/>
        <v>0.80307692307692302</v>
      </c>
      <c r="I101" s="58">
        <f t="shared" si="60"/>
        <v>0.48076923076923078</v>
      </c>
      <c r="J101" s="57">
        <f t="shared" si="61"/>
        <v>5.0223076923076926</v>
      </c>
      <c r="K101" s="126">
        <f t="shared" si="62"/>
        <v>8.0584615384615361</v>
      </c>
      <c r="L101" s="59">
        <f t="shared" si="63"/>
        <v>2.8461538461538463</v>
      </c>
      <c r="M101" s="57">
        <f t="shared" si="64"/>
        <v>7.3876923076923084</v>
      </c>
      <c r="N101" s="123">
        <f t="shared" si="65"/>
        <v>5.6930769230769211</v>
      </c>
      <c r="O101" s="152">
        <f>'Input Model'!Q$10</f>
        <v>52</v>
      </c>
      <c r="P101" s="60">
        <f t="shared" si="66"/>
        <v>655.19999999999993</v>
      </c>
      <c r="Q101" s="61">
        <f>'Input Model'!Q$19</f>
        <v>25</v>
      </c>
      <c r="R101" s="61">
        <f t="shared" si="67"/>
        <v>680.19999999999993</v>
      </c>
      <c r="S101" s="61">
        <f>'Input Model'!Q$36</f>
        <v>194.4</v>
      </c>
      <c r="T101" s="61">
        <f>'Input Model'!Q$44</f>
        <v>41.76</v>
      </c>
      <c r="U101" s="62">
        <f>'Input Model'!Q$56</f>
        <v>25</v>
      </c>
      <c r="V101" s="136">
        <f t="shared" si="68"/>
        <v>261.15999999999997</v>
      </c>
      <c r="W101" s="112">
        <f t="shared" si="69"/>
        <v>419.03999999999996</v>
      </c>
      <c r="X101" s="62">
        <f>'Input Model'!Q$65</f>
        <v>148</v>
      </c>
      <c r="Y101" s="61">
        <f t="shared" si="81"/>
        <v>384.15999999999997</v>
      </c>
      <c r="Z101" s="118">
        <f t="shared" si="70"/>
        <v>296.03999999999996</v>
      </c>
      <c r="AA101" s="148">
        <f>'Input Model'!Q$4</f>
        <v>750</v>
      </c>
      <c r="AB101" s="72">
        <f t="shared" si="71"/>
        <v>491399.99999999994</v>
      </c>
      <c r="AC101" s="63">
        <f t="shared" si="72"/>
        <v>18750</v>
      </c>
      <c r="AD101" s="63">
        <f t="shared" si="73"/>
        <v>510149.99999999994</v>
      </c>
      <c r="AE101" s="63">
        <f t="shared" si="74"/>
        <v>145800</v>
      </c>
      <c r="AF101" s="63">
        <f t="shared" si="75"/>
        <v>31320</v>
      </c>
      <c r="AG101" s="64">
        <f t="shared" si="76"/>
        <v>18750</v>
      </c>
      <c r="AH101" s="63">
        <f t="shared" si="77"/>
        <v>195870</v>
      </c>
      <c r="AI101" s="112">
        <f t="shared" si="78"/>
        <v>314279.99999999994</v>
      </c>
      <c r="AJ101" s="65">
        <f t="shared" si="79"/>
        <v>111000</v>
      </c>
      <c r="AK101" s="98">
        <f t="shared" si="82"/>
        <v>288120</v>
      </c>
      <c r="AL101" s="107">
        <f t="shared" si="80"/>
        <v>222029.99999999994</v>
      </c>
      <c r="AM101" s="431">
        <v>12</v>
      </c>
    </row>
    <row r="102" spans="1:39" s="15" customFormat="1" x14ac:dyDescent="0.25">
      <c r="A102" s="425">
        <v>2008</v>
      </c>
      <c r="B102" s="130" t="s">
        <v>129</v>
      </c>
      <c r="C102" s="140">
        <v>11.1</v>
      </c>
      <c r="D102" s="188">
        <f t="shared" ref="D102:D133" si="83">C102</f>
        <v>11.1</v>
      </c>
      <c r="E102" s="47">
        <f t="shared" si="56"/>
        <v>0.5376344086021505</v>
      </c>
      <c r="F102" s="47">
        <f t="shared" si="57"/>
        <v>11.63763440860215</v>
      </c>
      <c r="G102" s="47">
        <f t="shared" si="58"/>
        <v>4.5791397849462365</v>
      </c>
      <c r="H102" s="48">
        <f t="shared" si="59"/>
        <v>1.0251612903225806</v>
      </c>
      <c r="I102" s="49">
        <f t="shared" si="60"/>
        <v>0.5376344086021505</v>
      </c>
      <c r="J102" s="48">
        <f t="shared" si="61"/>
        <v>6.1419354838709683</v>
      </c>
      <c r="K102" s="125">
        <f t="shared" si="62"/>
        <v>5.4956989247311814</v>
      </c>
      <c r="L102" s="50">
        <f t="shared" si="63"/>
        <v>3.78494623655914</v>
      </c>
      <c r="M102" s="48">
        <f t="shared" si="64"/>
        <v>9.3892473118279582</v>
      </c>
      <c r="N102" s="122">
        <f t="shared" si="65"/>
        <v>2.2483870967741915</v>
      </c>
      <c r="O102" s="151">
        <f>'Input Model'!P$10</f>
        <v>46.5</v>
      </c>
      <c r="P102" s="428">
        <f t="shared" si="66"/>
        <v>516.15</v>
      </c>
      <c r="Q102" s="51">
        <f>'Input Model'!P$19</f>
        <v>25</v>
      </c>
      <c r="R102" s="51">
        <f t="shared" si="67"/>
        <v>541.15</v>
      </c>
      <c r="S102" s="51">
        <f>'Input Model'!P$36</f>
        <v>212.93</v>
      </c>
      <c r="T102" s="51">
        <f>'Input Model'!P$44</f>
        <v>47.67</v>
      </c>
      <c r="U102" s="52">
        <f>'Input Model'!P$56</f>
        <v>25</v>
      </c>
      <c r="V102" s="135">
        <f t="shared" si="68"/>
        <v>285.60000000000002</v>
      </c>
      <c r="W102" s="111">
        <f t="shared" si="69"/>
        <v>255.54999999999995</v>
      </c>
      <c r="X102" s="52">
        <f>'Input Model'!P$65</f>
        <v>176</v>
      </c>
      <c r="Y102" s="51">
        <f t="shared" si="81"/>
        <v>436.6</v>
      </c>
      <c r="Z102" s="117">
        <f t="shared" si="70"/>
        <v>104.54999999999995</v>
      </c>
      <c r="AA102" s="147">
        <f>'Input Model'!P$4</f>
        <v>750</v>
      </c>
      <c r="AB102" s="429">
        <f t="shared" si="71"/>
        <v>387112.5</v>
      </c>
      <c r="AC102" s="53">
        <f t="shared" si="72"/>
        <v>18750</v>
      </c>
      <c r="AD102" s="53">
        <f t="shared" si="73"/>
        <v>405862.5</v>
      </c>
      <c r="AE102" s="53">
        <f t="shared" si="74"/>
        <v>159697.5</v>
      </c>
      <c r="AF102" s="53">
        <f t="shared" si="75"/>
        <v>35752.5</v>
      </c>
      <c r="AG102" s="54">
        <f t="shared" si="76"/>
        <v>18750</v>
      </c>
      <c r="AH102" s="53">
        <f t="shared" si="77"/>
        <v>214200</v>
      </c>
      <c r="AI102" s="111">
        <f t="shared" si="78"/>
        <v>191662.5</v>
      </c>
      <c r="AJ102" s="55">
        <f t="shared" si="79"/>
        <v>132000</v>
      </c>
      <c r="AK102" s="97">
        <f t="shared" si="82"/>
        <v>327450</v>
      </c>
      <c r="AL102" s="106">
        <f t="shared" si="80"/>
        <v>78412.5</v>
      </c>
      <c r="AM102" s="143">
        <v>1</v>
      </c>
    </row>
    <row r="103" spans="1:39" s="15" customFormat="1" x14ac:dyDescent="0.25">
      <c r="A103" s="430" t="s">
        <v>4</v>
      </c>
      <c r="B103" s="33" t="s">
        <v>17</v>
      </c>
      <c r="C103" s="140">
        <v>10.4</v>
      </c>
      <c r="D103" s="188">
        <f t="shared" si="83"/>
        <v>10.4</v>
      </c>
      <c r="E103" s="47">
        <f t="shared" si="56"/>
        <v>0.5376344086021505</v>
      </c>
      <c r="F103" s="47">
        <f t="shared" si="57"/>
        <v>10.93763440860215</v>
      </c>
      <c r="G103" s="47">
        <f t="shared" si="58"/>
        <v>4.5791397849462365</v>
      </c>
      <c r="H103" s="48">
        <f t="shared" si="59"/>
        <v>1.0251612903225806</v>
      </c>
      <c r="I103" s="49">
        <f t="shared" si="60"/>
        <v>0.5376344086021505</v>
      </c>
      <c r="J103" s="48">
        <f t="shared" si="61"/>
        <v>6.1419354838709683</v>
      </c>
      <c r="K103" s="125">
        <f t="shared" si="62"/>
        <v>4.7956989247311821</v>
      </c>
      <c r="L103" s="50">
        <f t="shared" si="63"/>
        <v>3.78494623655914</v>
      </c>
      <c r="M103" s="48">
        <f t="shared" si="64"/>
        <v>9.3892473118279582</v>
      </c>
      <c r="N103" s="122">
        <f t="shared" si="65"/>
        <v>1.5483870967741922</v>
      </c>
      <c r="O103" s="151">
        <f>'Input Model'!P$10</f>
        <v>46.5</v>
      </c>
      <c r="P103" s="428">
        <f t="shared" si="66"/>
        <v>483.6</v>
      </c>
      <c r="Q103" s="51">
        <f>'Input Model'!P$19</f>
        <v>25</v>
      </c>
      <c r="R103" s="51">
        <f t="shared" si="67"/>
        <v>508.6</v>
      </c>
      <c r="S103" s="51">
        <f>'Input Model'!P$36</f>
        <v>212.93</v>
      </c>
      <c r="T103" s="51">
        <f>'Input Model'!P$44</f>
        <v>47.67</v>
      </c>
      <c r="U103" s="52">
        <f>'Input Model'!P$56</f>
        <v>25</v>
      </c>
      <c r="V103" s="135">
        <f t="shared" si="68"/>
        <v>285.60000000000002</v>
      </c>
      <c r="W103" s="111">
        <f t="shared" si="69"/>
        <v>223</v>
      </c>
      <c r="X103" s="52">
        <f>'Input Model'!P$65</f>
        <v>176</v>
      </c>
      <c r="Y103" s="51">
        <f t="shared" si="81"/>
        <v>436.6</v>
      </c>
      <c r="Z103" s="117">
        <f t="shared" si="70"/>
        <v>72</v>
      </c>
      <c r="AA103" s="147">
        <f>'Input Model'!P$4</f>
        <v>750</v>
      </c>
      <c r="AB103" s="429">
        <f t="shared" si="71"/>
        <v>362700</v>
      </c>
      <c r="AC103" s="53">
        <f t="shared" si="72"/>
        <v>18750</v>
      </c>
      <c r="AD103" s="53">
        <f t="shared" si="73"/>
        <v>381450</v>
      </c>
      <c r="AE103" s="53">
        <f t="shared" si="74"/>
        <v>159697.5</v>
      </c>
      <c r="AF103" s="53">
        <f t="shared" si="75"/>
        <v>35752.5</v>
      </c>
      <c r="AG103" s="54">
        <f t="shared" si="76"/>
        <v>18750</v>
      </c>
      <c r="AH103" s="53">
        <f t="shared" si="77"/>
        <v>214200</v>
      </c>
      <c r="AI103" s="111">
        <f t="shared" si="78"/>
        <v>167250</v>
      </c>
      <c r="AJ103" s="55">
        <f t="shared" si="79"/>
        <v>132000</v>
      </c>
      <c r="AK103" s="97">
        <f t="shared" si="82"/>
        <v>327450</v>
      </c>
      <c r="AL103" s="106">
        <f t="shared" si="80"/>
        <v>54000</v>
      </c>
      <c r="AM103" s="143">
        <v>2</v>
      </c>
    </row>
    <row r="104" spans="1:39" s="15" customFormat="1" x14ac:dyDescent="0.25">
      <c r="A104" s="430" t="s">
        <v>4</v>
      </c>
      <c r="B104" s="33" t="s">
        <v>18</v>
      </c>
      <c r="C104" s="140">
        <v>9.91</v>
      </c>
      <c r="D104" s="188">
        <f t="shared" si="83"/>
        <v>9.91</v>
      </c>
      <c r="E104" s="47">
        <f t="shared" si="56"/>
        <v>0.5376344086021505</v>
      </c>
      <c r="F104" s="47">
        <f t="shared" si="57"/>
        <v>10.44763440860215</v>
      </c>
      <c r="G104" s="47">
        <f t="shared" si="58"/>
        <v>4.5791397849462365</v>
      </c>
      <c r="H104" s="48">
        <f t="shared" si="59"/>
        <v>1.0251612903225806</v>
      </c>
      <c r="I104" s="49">
        <f t="shared" si="60"/>
        <v>0.5376344086021505</v>
      </c>
      <c r="J104" s="48">
        <f t="shared" si="61"/>
        <v>6.1419354838709683</v>
      </c>
      <c r="K104" s="125">
        <f t="shared" si="62"/>
        <v>4.3056989247311819</v>
      </c>
      <c r="L104" s="50">
        <f t="shared" si="63"/>
        <v>3.78494623655914</v>
      </c>
      <c r="M104" s="48">
        <f t="shared" si="64"/>
        <v>9.3892473118279582</v>
      </c>
      <c r="N104" s="122">
        <f t="shared" si="65"/>
        <v>1.058387096774192</v>
      </c>
      <c r="O104" s="151">
        <f>'Input Model'!P$10</f>
        <v>46.5</v>
      </c>
      <c r="P104" s="428">
        <f t="shared" si="66"/>
        <v>460.815</v>
      </c>
      <c r="Q104" s="51">
        <f>'Input Model'!P$19</f>
        <v>25</v>
      </c>
      <c r="R104" s="51">
        <f t="shared" si="67"/>
        <v>485.815</v>
      </c>
      <c r="S104" s="51">
        <f>'Input Model'!P$36</f>
        <v>212.93</v>
      </c>
      <c r="T104" s="51">
        <f>'Input Model'!P$44</f>
        <v>47.67</v>
      </c>
      <c r="U104" s="52">
        <f>'Input Model'!P$56</f>
        <v>25</v>
      </c>
      <c r="V104" s="135">
        <f t="shared" si="68"/>
        <v>285.60000000000002</v>
      </c>
      <c r="W104" s="111">
        <f t="shared" si="69"/>
        <v>200.21499999999997</v>
      </c>
      <c r="X104" s="52">
        <f>'Input Model'!P$65</f>
        <v>176</v>
      </c>
      <c r="Y104" s="51">
        <f t="shared" si="81"/>
        <v>436.6</v>
      </c>
      <c r="Z104" s="117">
        <f t="shared" si="70"/>
        <v>49.214999999999975</v>
      </c>
      <c r="AA104" s="147">
        <f>'Input Model'!P$4</f>
        <v>750</v>
      </c>
      <c r="AB104" s="429">
        <f t="shared" si="71"/>
        <v>345611.25</v>
      </c>
      <c r="AC104" s="53">
        <f t="shared" si="72"/>
        <v>18750</v>
      </c>
      <c r="AD104" s="53">
        <f t="shared" si="73"/>
        <v>364361.25</v>
      </c>
      <c r="AE104" s="53">
        <f t="shared" si="74"/>
        <v>159697.5</v>
      </c>
      <c r="AF104" s="53">
        <f t="shared" si="75"/>
        <v>35752.5</v>
      </c>
      <c r="AG104" s="54">
        <f t="shared" si="76"/>
        <v>18750</v>
      </c>
      <c r="AH104" s="53">
        <f t="shared" si="77"/>
        <v>214200</v>
      </c>
      <c r="AI104" s="111">
        <f t="shared" si="78"/>
        <v>150161.25</v>
      </c>
      <c r="AJ104" s="55">
        <f t="shared" si="79"/>
        <v>132000</v>
      </c>
      <c r="AK104" s="97">
        <f t="shared" si="82"/>
        <v>327450</v>
      </c>
      <c r="AL104" s="106">
        <f t="shared" si="80"/>
        <v>36911.25</v>
      </c>
      <c r="AM104" s="143">
        <v>3</v>
      </c>
    </row>
    <row r="105" spans="1:39" s="15" customFormat="1" x14ac:dyDescent="0.25">
      <c r="A105" s="430" t="s">
        <v>4</v>
      </c>
      <c r="B105" s="33" t="s">
        <v>19</v>
      </c>
      <c r="C105" s="66">
        <v>9.5399999999999991</v>
      </c>
      <c r="D105" s="188">
        <f t="shared" si="83"/>
        <v>9.5399999999999991</v>
      </c>
      <c r="E105" s="47">
        <f t="shared" si="56"/>
        <v>0.5376344086021505</v>
      </c>
      <c r="F105" s="47">
        <f t="shared" si="57"/>
        <v>10.077634408602149</v>
      </c>
      <c r="G105" s="47">
        <f t="shared" si="58"/>
        <v>4.5791397849462365</v>
      </c>
      <c r="H105" s="48">
        <f t="shared" si="59"/>
        <v>1.0251612903225806</v>
      </c>
      <c r="I105" s="49">
        <f t="shared" si="60"/>
        <v>0.5376344086021505</v>
      </c>
      <c r="J105" s="48">
        <f t="shared" si="61"/>
        <v>6.1419354838709683</v>
      </c>
      <c r="K105" s="125">
        <f t="shared" si="62"/>
        <v>3.9356989247311809</v>
      </c>
      <c r="L105" s="50">
        <f t="shared" si="63"/>
        <v>3.78494623655914</v>
      </c>
      <c r="M105" s="48">
        <f t="shared" si="64"/>
        <v>9.3892473118279582</v>
      </c>
      <c r="N105" s="122">
        <f t="shared" si="65"/>
        <v>0.68838709677419097</v>
      </c>
      <c r="O105" s="151">
        <f>'Input Model'!P$10</f>
        <v>46.5</v>
      </c>
      <c r="P105" s="428">
        <f t="shared" si="66"/>
        <v>443.60999999999996</v>
      </c>
      <c r="Q105" s="51">
        <f>'Input Model'!P$19</f>
        <v>25</v>
      </c>
      <c r="R105" s="51">
        <f t="shared" si="67"/>
        <v>468.60999999999996</v>
      </c>
      <c r="S105" s="51">
        <f>'Input Model'!P$36</f>
        <v>212.93</v>
      </c>
      <c r="T105" s="51">
        <f>'Input Model'!P$44</f>
        <v>47.67</v>
      </c>
      <c r="U105" s="52">
        <f>'Input Model'!P$56</f>
        <v>25</v>
      </c>
      <c r="V105" s="135">
        <f t="shared" si="68"/>
        <v>285.60000000000002</v>
      </c>
      <c r="W105" s="111">
        <f t="shared" si="69"/>
        <v>183.00999999999993</v>
      </c>
      <c r="X105" s="52">
        <f>'Input Model'!P$65</f>
        <v>176</v>
      </c>
      <c r="Y105" s="51">
        <f t="shared" si="81"/>
        <v>436.6</v>
      </c>
      <c r="Z105" s="117">
        <f t="shared" si="70"/>
        <v>32.009999999999934</v>
      </c>
      <c r="AA105" s="147">
        <f>'Input Model'!P$4</f>
        <v>750</v>
      </c>
      <c r="AB105" s="429">
        <f t="shared" si="71"/>
        <v>332707.49999999994</v>
      </c>
      <c r="AC105" s="53">
        <f t="shared" si="72"/>
        <v>18750</v>
      </c>
      <c r="AD105" s="53">
        <f t="shared" si="73"/>
        <v>351457.49999999994</v>
      </c>
      <c r="AE105" s="53">
        <f t="shared" si="74"/>
        <v>159697.5</v>
      </c>
      <c r="AF105" s="53">
        <f t="shared" si="75"/>
        <v>35752.5</v>
      </c>
      <c r="AG105" s="54">
        <f t="shared" si="76"/>
        <v>18750</v>
      </c>
      <c r="AH105" s="53">
        <f t="shared" si="77"/>
        <v>214200</v>
      </c>
      <c r="AI105" s="111">
        <f t="shared" si="78"/>
        <v>137257.49999999994</v>
      </c>
      <c r="AJ105" s="55">
        <f t="shared" si="79"/>
        <v>132000</v>
      </c>
      <c r="AK105" s="97">
        <f t="shared" si="82"/>
        <v>327450</v>
      </c>
      <c r="AL105" s="106">
        <f t="shared" si="80"/>
        <v>24007.499999999942</v>
      </c>
      <c r="AM105" s="143">
        <v>4</v>
      </c>
    </row>
    <row r="106" spans="1:39" s="15" customFormat="1" x14ac:dyDescent="0.25">
      <c r="A106" s="430" t="s">
        <v>4</v>
      </c>
      <c r="B106" s="33" t="s">
        <v>20</v>
      </c>
      <c r="C106" s="66">
        <v>10.1</v>
      </c>
      <c r="D106" s="188">
        <f t="shared" si="83"/>
        <v>10.1</v>
      </c>
      <c r="E106" s="47">
        <f t="shared" si="56"/>
        <v>0.5376344086021505</v>
      </c>
      <c r="F106" s="47">
        <f t="shared" si="57"/>
        <v>10.63763440860215</v>
      </c>
      <c r="G106" s="47">
        <f t="shared" si="58"/>
        <v>4.5791397849462365</v>
      </c>
      <c r="H106" s="48">
        <f t="shared" si="59"/>
        <v>1.0251612903225806</v>
      </c>
      <c r="I106" s="49">
        <f t="shared" si="60"/>
        <v>0.5376344086021505</v>
      </c>
      <c r="J106" s="48">
        <f t="shared" si="61"/>
        <v>6.1419354838709683</v>
      </c>
      <c r="K106" s="125">
        <f t="shared" si="62"/>
        <v>4.4956989247311814</v>
      </c>
      <c r="L106" s="50">
        <f t="shared" si="63"/>
        <v>3.78494623655914</v>
      </c>
      <c r="M106" s="48">
        <f t="shared" si="64"/>
        <v>9.3892473118279582</v>
      </c>
      <c r="N106" s="122">
        <f t="shared" si="65"/>
        <v>1.2483870967741915</v>
      </c>
      <c r="O106" s="151">
        <f>'Input Model'!P$10</f>
        <v>46.5</v>
      </c>
      <c r="P106" s="428">
        <f t="shared" si="66"/>
        <v>469.65</v>
      </c>
      <c r="Q106" s="51">
        <f>'Input Model'!P$19</f>
        <v>25</v>
      </c>
      <c r="R106" s="51">
        <f t="shared" si="67"/>
        <v>494.65</v>
      </c>
      <c r="S106" s="51">
        <f>'Input Model'!P$36</f>
        <v>212.93</v>
      </c>
      <c r="T106" s="51">
        <f>'Input Model'!P$44</f>
        <v>47.67</v>
      </c>
      <c r="U106" s="52">
        <f>'Input Model'!P$56</f>
        <v>25</v>
      </c>
      <c r="V106" s="135">
        <f t="shared" si="68"/>
        <v>285.60000000000002</v>
      </c>
      <c r="W106" s="111">
        <f t="shared" si="69"/>
        <v>209.04999999999995</v>
      </c>
      <c r="X106" s="52">
        <f>'Input Model'!P$65</f>
        <v>176</v>
      </c>
      <c r="Y106" s="51">
        <f t="shared" si="81"/>
        <v>436.6</v>
      </c>
      <c r="Z106" s="117">
        <f t="shared" si="70"/>
        <v>58.049999999999955</v>
      </c>
      <c r="AA106" s="147">
        <f>'Input Model'!P$4</f>
        <v>750</v>
      </c>
      <c r="AB106" s="429">
        <f t="shared" si="71"/>
        <v>352237.5</v>
      </c>
      <c r="AC106" s="53">
        <f t="shared" si="72"/>
        <v>18750</v>
      </c>
      <c r="AD106" s="53">
        <f t="shared" si="73"/>
        <v>370987.5</v>
      </c>
      <c r="AE106" s="53">
        <f t="shared" si="74"/>
        <v>159697.5</v>
      </c>
      <c r="AF106" s="53">
        <f t="shared" si="75"/>
        <v>35752.5</v>
      </c>
      <c r="AG106" s="54">
        <f t="shared" si="76"/>
        <v>18750</v>
      </c>
      <c r="AH106" s="53">
        <f t="shared" si="77"/>
        <v>214200</v>
      </c>
      <c r="AI106" s="111">
        <f t="shared" si="78"/>
        <v>156787.5</v>
      </c>
      <c r="AJ106" s="55">
        <f t="shared" si="79"/>
        <v>132000</v>
      </c>
      <c r="AK106" s="97">
        <f t="shared" si="82"/>
        <v>327450</v>
      </c>
      <c r="AL106" s="106">
        <f t="shared" si="80"/>
        <v>43537.5</v>
      </c>
      <c r="AM106" s="143">
        <v>5</v>
      </c>
    </row>
    <row r="107" spans="1:39" s="15" customFormat="1" x14ac:dyDescent="0.25">
      <c r="A107" s="430" t="s">
        <v>4</v>
      </c>
      <c r="B107" s="33" t="s">
        <v>21</v>
      </c>
      <c r="C107" s="66">
        <v>9.4700000000000006</v>
      </c>
      <c r="D107" s="188">
        <f t="shared" si="83"/>
        <v>9.4700000000000006</v>
      </c>
      <c r="E107" s="47">
        <f t="shared" si="56"/>
        <v>0.5376344086021505</v>
      </c>
      <c r="F107" s="47">
        <f t="shared" si="57"/>
        <v>10.007634408602151</v>
      </c>
      <c r="G107" s="47">
        <f t="shared" si="58"/>
        <v>4.5791397849462365</v>
      </c>
      <c r="H107" s="48">
        <f t="shared" si="59"/>
        <v>1.0251612903225806</v>
      </c>
      <c r="I107" s="49">
        <f t="shared" si="60"/>
        <v>0.5376344086021505</v>
      </c>
      <c r="J107" s="48">
        <f t="shared" si="61"/>
        <v>6.1419354838709683</v>
      </c>
      <c r="K107" s="125">
        <f t="shared" si="62"/>
        <v>3.8656989247311824</v>
      </c>
      <c r="L107" s="50">
        <f t="shared" si="63"/>
        <v>3.78494623655914</v>
      </c>
      <c r="M107" s="48">
        <f t="shared" si="64"/>
        <v>9.3892473118279582</v>
      </c>
      <c r="N107" s="122">
        <f t="shared" si="65"/>
        <v>0.61838709677419246</v>
      </c>
      <c r="O107" s="151">
        <f>'Input Model'!P$10</f>
        <v>46.5</v>
      </c>
      <c r="P107" s="428">
        <f t="shared" si="66"/>
        <v>440.35500000000002</v>
      </c>
      <c r="Q107" s="51">
        <f>'Input Model'!P$19</f>
        <v>25</v>
      </c>
      <c r="R107" s="51">
        <f t="shared" si="67"/>
        <v>465.35500000000002</v>
      </c>
      <c r="S107" s="51">
        <f>'Input Model'!P$36</f>
        <v>212.93</v>
      </c>
      <c r="T107" s="51">
        <f>'Input Model'!P$44</f>
        <v>47.67</v>
      </c>
      <c r="U107" s="52">
        <f>'Input Model'!P$56</f>
        <v>25</v>
      </c>
      <c r="V107" s="135">
        <f t="shared" si="68"/>
        <v>285.60000000000002</v>
      </c>
      <c r="W107" s="111">
        <f t="shared" si="69"/>
        <v>179.755</v>
      </c>
      <c r="X107" s="52">
        <f>'Input Model'!P$65</f>
        <v>176</v>
      </c>
      <c r="Y107" s="51">
        <f t="shared" si="81"/>
        <v>436.6</v>
      </c>
      <c r="Z107" s="117">
        <f t="shared" si="70"/>
        <v>28.754999999999995</v>
      </c>
      <c r="AA107" s="147">
        <f>'Input Model'!P$4</f>
        <v>750</v>
      </c>
      <c r="AB107" s="429">
        <f t="shared" si="71"/>
        <v>330266.25</v>
      </c>
      <c r="AC107" s="53">
        <f t="shared" si="72"/>
        <v>18750</v>
      </c>
      <c r="AD107" s="53">
        <f t="shared" si="73"/>
        <v>349016.25</v>
      </c>
      <c r="AE107" s="53">
        <f t="shared" si="74"/>
        <v>159697.5</v>
      </c>
      <c r="AF107" s="53">
        <f t="shared" si="75"/>
        <v>35752.5</v>
      </c>
      <c r="AG107" s="54">
        <f t="shared" si="76"/>
        <v>18750</v>
      </c>
      <c r="AH107" s="53">
        <f t="shared" si="77"/>
        <v>214200</v>
      </c>
      <c r="AI107" s="111">
        <f t="shared" si="78"/>
        <v>134816.25</v>
      </c>
      <c r="AJ107" s="55">
        <f t="shared" si="79"/>
        <v>132000</v>
      </c>
      <c r="AK107" s="97">
        <f t="shared" si="82"/>
        <v>327450</v>
      </c>
      <c r="AL107" s="106">
        <f t="shared" si="80"/>
        <v>21566.25</v>
      </c>
      <c r="AM107" s="143">
        <v>6</v>
      </c>
    </row>
    <row r="108" spans="1:39" s="15" customFormat="1" x14ac:dyDescent="0.25">
      <c r="A108" s="430" t="s">
        <v>4</v>
      </c>
      <c r="B108" s="33" t="s">
        <v>11</v>
      </c>
      <c r="C108" s="66">
        <v>9.0500000000000007</v>
      </c>
      <c r="D108" s="188">
        <f t="shared" si="83"/>
        <v>9.0500000000000007</v>
      </c>
      <c r="E108" s="47">
        <f t="shared" si="56"/>
        <v>0.5376344086021505</v>
      </c>
      <c r="F108" s="47">
        <f t="shared" si="57"/>
        <v>9.5876344086021508</v>
      </c>
      <c r="G108" s="47">
        <f t="shared" si="58"/>
        <v>4.5791397849462365</v>
      </c>
      <c r="H108" s="48">
        <f t="shared" si="59"/>
        <v>1.0251612903225806</v>
      </c>
      <c r="I108" s="49">
        <f t="shared" si="60"/>
        <v>0.5376344086021505</v>
      </c>
      <c r="J108" s="48">
        <f t="shared" si="61"/>
        <v>6.1419354838709683</v>
      </c>
      <c r="K108" s="125">
        <f t="shared" si="62"/>
        <v>3.4456989247311824</v>
      </c>
      <c r="L108" s="50">
        <f t="shared" si="63"/>
        <v>3.78494623655914</v>
      </c>
      <c r="M108" s="48">
        <f t="shared" si="64"/>
        <v>9.3892473118279582</v>
      </c>
      <c r="N108" s="122">
        <f t="shared" si="65"/>
        <v>0.19838709677419253</v>
      </c>
      <c r="O108" s="151">
        <f>'Input Model'!P$10</f>
        <v>46.5</v>
      </c>
      <c r="P108" s="428">
        <f t="shared" si="66"/>
        <v>420.82500000000005</v>
      </c>
      <c r="Q108" s="51">
        <f>'Input Model'!P$19</f>
        <v>25</v>
      </c>
      <c r="R108" s="51">
        <f t="shared" si="67"/>
        <v>445.82500000000005</v>
      </c>
      <c r="S108" s="51">
        <f>'Input Model'!P$36</f>
        <v>212.93</v>
      </c>
      <c r="T108" s="51">
        <f>'Input Model'!P$44</f>
        <v>47.67</v>
      </c>
      <c r="U108" s="52">
        <f>'Input Model'!P$56</f>
        <v>25</v>
      </c>
      <c r="V108" s="135">
        <f t="shared" si="68"/>
        <v>285.60000000000002</v>
      </c>
      <c r="W108" s="111">
        <f t="shared" si="69"/>
        <v>160.22500000000002</v>
      </c>
      <c r="X108" s="52">
        <f>'Input Model'!P$65</f>
        <v>176</v>
      </c>
      <c r="Y108" s="51">
        <f t="shared" si="81"/>
        <v>436.6</v>
      </c>
      <c r="Z108" s="117">
        <f t="shared" si="70"/>
        <v>9.2250000000000227</v>
      </c>
      <c r="AA108" s="147">
        <f>'Input Model'!P$4</f>
        <v>750</v>
      </c>
      <c r="AB108" s="429">
        <f t="shared" si="71"/>
        <v>315618.75000000006</v>
      </c>
      <c r="AC108" s="53">
        <f t="shared" si="72"/>
        <v>18750</v>
      </c>
      <c r="AD108" s="53">
        <f t="shared" si="73"/>
        <v>334368.75000000006</v>
      </c>
      <c r="AE108" s="53">
        <f t="shared" si="74"/>
        <v>159697.5</v>
      </c>
      <c r="AF108" s="53">
        <f t="shared" si="75"/>
        <v>35752.5</v>
      </c>
      <c r="AG108" s="54">
        <f t="shared" si="76"/>
        <v>18750</v>
      </c>
      <c r="AH108" s="53">
        <f t="shared" si="77"/>
        <v>214200</v>
      </c>
      <c r="AI108" s="111">
        <f t="shared" si="78"/>
        <v>120168.75000000006</v>
      </c>
      <c r="AJ108" s="55">
        <f t="shared" si="79"/>
        <v>132000</v>
      </c>
      <c r="AK108" s="97">
        <f t="shared" si="82"/>
        <v>327450</v>
      </c>
      <c r="AL108" s="106">
        <f t="shared" si="80"/>
        <v>6918.7500000000582</v>
      </c>
      <c r="AM108" s="143">
        <v>7</v>
      </c>
    </row>
    <row r="109" spans="1:39" s="15" customFormat="1" x14ac:dyDescent="0.25">
      <c r="A109" s="430" t="s">
        <v>4</v>
      </c>
      <c r="B109" s="33" t="s">
        <v>12</v>
      </c>
      <c r="C109" s="66">
        <v>9.7200000000000006</v>
      </c>
      <c r="D109" s="188">
        <f t="shared" si="83"/>
        <v>9.7200000000000006</v>
      </c>
      <c r="E109" s="47">
        <f t="shared" si="56"/>
        <v>0.5376344086021505</v>
      </c>
      <c r="F109" s="47">
        <f t="shared" si="57"/>
        <v>10.257634408602151</v>
      </c>
      <c r="G109" s="47">
        <f t="shared" si="58"/>
        <v>4.5791397849462365</v>
      </c>
      <c r="H109" s="48">
        <f t="shared" si="59"/>
        <v>1.0251612903225806</v>
      </c>
      <c r="I109" s="49">
        <f t="shared" si="60"/>
        <v>0.5376344086021505</v>
      </c>
      <c r="J109" s="48">
        <f t="shared" si="61"/>
        <v>6.1419354838709683</v>
      </c>
      <c r="K109" s="125">
        <f t="shared" si="62"/>
        <v>4.1156989247311824</v>
      </c>
      <c r="L109" s="50">
        <f t="shared" si="63"/>
        <v>3.78494623655914</v>
      </c>
      <c r="M109" s="48">
        <f t="shared" si="64"/>
        <v>9.3892473118279582</v>
      </c>
      <c r="N109" s="122">
        <f t="shared" si="65"/>
        <v>0.86838709677419246</v>
      </c>
      <c r="O109" s="151">
        <f>'Input Model'!P$10</f>
        <v>46.5</v>
      </c>
      <c r="P109" s="428">
        <f t="shared" si="66"/>
        <v>451.98</v>
      </c>
      <c r="Q109" s="51">
        <f>'Input Model'!P$19</f>
        <v>25</v>
      </c>
      <c r="R109" s="51">
        <f t="shared" si="67"/>
        <v>476.98</v>
      </c>
      <c r="S109" s="51">
        <f>'Input Model'!P$36</f>
        <v>212.93</v>
      </c>
      <c r="T109" s="51">
        <f>'Input Model'!P$44</f>
        <v>47.67</v>
      </c>
      <c r="U109" s="52">
        <f>'Input Model'!P$56</f>
        <v>25</v>
      </c>
      <c r="V109" s="135">
        <f t="shared" si="68"/>
        <v>285.60000000000002</v>
      </c>
      <c r="W109" s="111">
        <f t="shared" si="69"/>
        <v>191.38</v>
      </c>
      <c r="X109" s="52">
        <f>'Input Model'!P$65</f>
        <v>176</v>
      </c>
      <c r="Y109" s="51">
        <f t="shared" si="81"/>
        <v>436.6</v>
      </c>
      <c r="Z109" s="117">
        <f t="shared" si="70"/>
        <v>40.379999999999995</v>
      </c>
      <c r="AA109" s="147">
        <f>'Input Model'!P$4</f>
        <v>750</v>
      </c>
      <c r="AB109" s="429">
        <f t="shared" si="71"/>
        <v>338985</v>
      </c>
      <c r="AC109" s="53">
        <f t="shared" si="72"/>
        <v>18750</v>
      </c>
      <c r="AD109" s="53">
        <f t="shared" si="73"/>
        <v>357735</v>
      </c>
      <c r="AE109" s="53">
        <f t="shared" si="74"/>
        <v>159697.5</v>
      </c>
      <c r="AF109" s="53">
        <f t="shared" si="75"/>
        <v>35752.5</v>
      </c>
      <c r="AG109" s="54">
        <f t="shared" si="76"/>
        <v>18750</v>
      </c>
      <c r="AH109" s="53">
        <f t="shared" si="77"/>
        <v>214200</v>
      </c>
      <c r="AI109" s="111">
        <f t="shared" si="78"/>
        <v>143535</v>
      </c>
      <c r="AJ109" s="55">
        <f t="shared" si="79"/>
        <v>132000</v>
      </c>
      <c r="AK109" s="97">
        <f t="shared" si="82"/>
        <v>327450</v>
      </c>
      <c r="AL109" s="106">
        <f t="shared" si="80"/>
        <v>30285</v>
      </c>
      <c r="AM109" s="143">
        <v>8</v>
      </c>
    </row>
    <row r="110" spans="1:39" s="15" customFormat="1" x14ac:dyDescent="0.25">
      <c r="A110" s="430" t="s">
        <v>4</v>
      </c>
      <c r="B110" s="33" t="s">
        <v>13</v>
      </c>
      <c r="C110" s="66">
        <v>10.6</v>
      </c>
      <c r="D110" s="188">
        <f t="shared" si="83"/>
        <v>10.6</v>
      </c>
      <c r="E110" s="47">
        <f t="shared" si="56"/>
        <v>0.5376344086021505</v>
      </c>
      <c r="F110" s="47">
        <f t="shared" si="57"/>
        <v>11.13763440860215</v>
      </c>
      <c r="G110" s="47">
        <f t="shared" si="58"/>
        <v>4.5791397849462365</v>
      </c>
      <c r="H110" s="48">
        <f t="shared" si="59"/>
        <v>1.0251612903225806</v>
      </c>
      <c r="I110" s="49">
        <f t="shared" si="60"/>
        <v>0.5376344086021505</v>
      </c>
      <c r="J110" s="48">
        <f t="shared" si="61"/>
        <v>6.1419354838709683</v>
      </c>
      <c r="K110" s="125">
        <f t="shared" si="62"/>
        <v>4.9956989247311814</v>
      </c>
      <c r="L110" s="50">
        <f t="shared" si="63"/>
        <v>3.78494623655914</v>
      </c>
      <c r="M110" s="48">
        <f t="shared" si="64"/>
        <v>9.3892473118279582</v>
      </c>
      <c r="N110" s="122">
        <f t="shared" si="65"/>
        <v>1.7483870967741915</v>
      </c>
      <c r="O110" s="151">
        <f>'Input Model'!P$10</f>
        <v>46.5</v>
      </c>
      <c r="P110" s="428">
        <f t="shared" si="66"/>
        <v>492.9</v>
      </c>
      <c r="Q110" s="51">
        <f>'Input Model'!P$19</f>
        <v>25</v>
      </c>
      <c r="R110" s="51">
        <f t="shared" si="67"/>
        <v>517.9</v>
      </c>
      <c r="S110" s="51">
        <f>'Input Model'!P$36</f>
        <v>212.93</v>
      </c>
      <c r="T110" s="51">
        <f>'Input Model'!P$44</f>
        <v>47.67</v>
      </c>
      <c r="U110" s="52">
        <f>'Input Model'!P$56</f>
        <v>25</v>
      </c>
      <c r="V110" s="135">
        <f t="shared" si="68"/>
        <v>285.60000000000002</v>
      </c>
      <c r="W110" s="111">
        <f t="shared" si="69"/>
        <v>232.29999999999995</v>
      </c>
      <c r="X110" s="52">
        <f>'Input Model'!P$65</f>
        <v>176</v>
      </c>
      <c r="Y110" s="51">
        <f t="shared" si="81"/>
        <v>436.6</v>
      </c>
      <c r="Z110" s="117">
        <f t="shared" si="70"/>
        <v>81.299999999999955</v>
      </c>
      <c r="AA110" s="147">
        <f>'Input Model'!P$4</f>
        <v>750</v>
      </c>
      <c r="AB110" s="429">
        <f t="shared" si="71"/>
        <v>369675</v>
      </c>
      <c r="AC110" s="53">
        <f t="shared" si="72"/>
        <v>18750</v>
      </c>
      <c r="AD110" s="53">
        <f t="shared" si="73"/>
        <v>388425</v>
      </c>
      <c r="AE110" s="53">
        <f t="shared" si="74"/>
        <v>159697.5</v>
      </c>
      <c r="AF110" s="53">
        <f t="shared" si="75"/>
        <v>35752.5</v>
      </c>
      <c r="AG110" s="54">
        <f t="shared" si="76"/>
        <v>18750</v>
      </c>
      <c r="AH110" s="53">
        <f t="shared" si="77"/>
        <v>214200</v>
      </c>
      <c r="AI110" s="111">
        <f t="shared" si="78"/>
        <v>174225</v>
      </c>
      <c r="AJ110" s="55">
        <f t="shared" si="79"/>
        <v>132000</v>
      </c>
      <c r="AK110" s="97">
        <f t="shared" si="82"/>
        <v>327450</v>
      </c>
      <c r="AL110" s="106">
        <f t="shared" si="80"/>
        <v>60975</v>
      </c>
      <c r="AM110" s="143">
        <v>9</v>
      </c>
    </row>
    <row r="111" spans="1:39" s="15" customFormat="1" x14ac:dyDescent="0.25">
      <c r="A111" s="430" t="s">
        <v>4</v>
      </c>
      <c r="B111" s="33" t="s">
        <v>14</v>
      </c>
      <c r="C111" s="66">
        <v>11.3</v>
      </c>
      <c r="D111" s="188">
        <f t="shared" si="83"/>
        <v>11.3</v>
      </c>
      <c r="E111" s="47">
        <f t="shared" si="56"/>
        <v>0.5376344086021505</v>
      </c>
      <c r="F111" s="47">
        <f t="shared" si="57"/>
        <v>11.837634408602151</v>
      </c>
      <c r="G111" s="47">
        <f t="shared" si="58"/>
        <v>4.5791397849462365</v>
      </c>
      <c r="H111" s="48">
        <f t="shared" si="59"/>
        <v>1.0251612903225806</v>
      </c>
      <c r="I111" s="49">
        <f t="shared" si="60"/>
        <v>0.5376344086021505</v>
      </c>
      <c r="J111" s="48">
        <f t="shared" si="61"/>
        <v>6.1419354838709683</v>
      </c>
      <c r="K111" s="125">
        <f t="shared" si="62"/>
        <v>5.6956989247311824</v>
      </c>
      <c r="L111" s="50">
        <f t="shared" si="63"/>
        <v>3.78494623655914</v>
      </c>
      <c r="M111" s="48">
        <f t="shared" si="64"/>
        <v>9.3892473118279582</v>
      </c>
      <c r="N111" s="122">
        <f t="shared" si="65"/>
        <v>2.4483870967741925</v>
      </c>
      <c r="O111" s="151">
        <f>'Input Model'!P$10</f>
        <v>46.5</v>
      </c>
      <c r="P111" s="428">
        <f t="shared" si="66"/>
        <v>525.45000000000005</v>
      </c>
      <c r="Q111" s="51">
        <f>'Input Model'!P$19</f>
        <v>25</v>
      </c>
      <c r="R111" s="51">
        <f t="shared" si="67"/>
        <v>550.45000000000005</v>
      </c>
      <c r="S111" s="51">
        <f>'Input Model'!P$36</f>
        <v>212.93</v>
      </c>
      <c r="T111" s="51">
        <f>'Input Model'!P$44</f>
        <v>47.67</v>
      </c>
      <c r="U111" s="52">
        <f>'Input Model'!P$56</f>
        <v>25</v>
      </c>
      <c r="V111" s="135">
        <f t="shared" si="68"/>
        <v>285.60000000000002</v>
      </c>
      <c r="W111" s="111">
        <f t="shared" si="69"/>
        <v>264.85000000000002</v>
      </c>
      <c r="X111" s="52">
        <f>'Input Model'!P$65</f>
        <v>176</v>
      </c>
      <c r="Y111" s="51">
        <f t="shared" si="81"/>
        <v>436.6</v>
      </c>
      <c r="Z111" s="117">
        <f t="shared" si="70"/>
        <v>113.85000000000002</v>
      </c>
      <c r="AA111" s="147">
        <f>'Input Model'!P$4</f>
        <v>750</v>
      </c>
      <c r="AB111" s="429">
        <f t="shared" si="71"/>
        <v>394087.50000000006</v>
      </c>
      <c r="AC111" s="53">
        <f t="shared" si="72"/>
        <v>18750</v>
      </c>
      <c r="AD111" s="53">
        <f t="shared" si="73"/>
        <v>412837.50000000006</v>
      </c>
      <c r="AE111" s="53">
        <f t="shared" si="74"/>
        <v>159697.5</v>
      </c>
      <c r="AF111" s="53">
        <f t="shared" si="75"/>
        <v>35752.5</v>
      </c>
      <c r="AG111" s="54">
        <f t="shared" si="76"/>
        <v>18750</v>
      </c>
      <c r="AH111" s="53">
        <f t="shared" si="77"/>
        <v>214200</v>
      </c>
      <c r="AI111" s="111">
        <f t="shared" si="78"/>
        <v>198637.50000000006</v>
      </c>
      <c r="AJ111" s="55">
        <f t="shared" si="79"/>
        <v>132000</v>
      </c>
      <c r="AK111" s="97">
        <f t="shared" si="82"/>
        <v>327450</v>
      </c>
      <c r="AL111" s="106">
        <f t="shared" si="80"/>
        <v>85387.500000000058</v>
      </c>
      <c r="AM111" s="143">
        <v>10</v>
      </c>
    </row>
    <row r="112" spans="1:39" s="15" customFormat="1" x14ac:dyDescent="0.25">
      <c r="A112" s="430" t="s">
        <v>4</v>
      </c>
      <c r="B112" s="33" t="s">
        <v>15</v>
      </c>
      <c r="C112" s="66">
        <v>10.9</v>
      </c>
      <c r="D112" s="188">
        <f t="shared" si="83"/>
        <v>10.9</v>
      </c>
      <c r="E112" s="47">
        <f t="shared" si="56"/>
        <v>0.5376344086021505</v>
      </c>
      <c r="F112" s="47">
        <f t="shared" si="57"/>
        <v>11.43763440860215</v>
      </c>
      <c r="G112" s="47">
        <f t="shared" si="58"/>
        <v>4.5791397849462365</v>
      </c>
      <c r="H112" s="48">
        <f t="shared" si="59"/>
        <v>1.0251612903225806</v>
      </c>
      <c r="I112" s="49">
        <f t="shared" si="60"/>
        <v>0.5376344086021505</v>
      </c>
      <c r="J112" s="48">
        <f t="shared" si="61"/>
        <v>6.1419354838709683</v>
      </c>
      <c r="K112" s="125">
        <f t="shared" si="62"/>
        <v>5.2956989247311821</v>
      </c>
      <c r="L112" s="50">
        <f t="shared" si="63"/>
        <v>3.78494623655914</v>
      </c>
      <c r="M112" s="48">
        <f t="shared" si="64"/>
        <v>9.3892473118279582</v>
      </c>
      <c r="N112" s="122">
        <f t="shared" si="65"/>
        <v>2.0483870967741922</v>
      </c>
      <c r="O112" s="151">
        <f>'Input Model'!P$10</f>
        <v>46.5</v>
      </c>
      <c r="P112" s="428">
        <f t="shared" si="66"/>
        <v>506.85</v>
      </c>
      <c r="Q112" s="51">
        <f>'Input Model'!P$19</f>
        <v>25</v>
      </c>
      <c r="R112" s="51">
        <f t="shared" si="67"/>
        <v>531.85</v>
      </c>
      <c r="S112" s="51">
        <f>'Input Model'!P$36</f>
        <v>212.93</v>
      </c>
      <c r="T112" s="51">
        <f>'Input Model'!P$44</f>
        <v>47.67</v>
      </c>
      <c r="U112" s="52">
        <f>'Input Model'!P$56</f>
        <v>25</v>
      </c>
      <c r="V112" s="135">
        <f t="shared" si="68"/>
        <v>285.60000000000002</v>
      </c>
      <c r="W112" s="111">
        <f t="shared" si="69"/>
        <v>246.25</v>
      </c>
      <c r="X112" s="52">
        <f>'Input Model'!P$65</f>
        <v>176</v>
      </c>
      <c r="Y112" s="51">
        <f t="shared" si="81"/>
        <v>436.6</v>
      </c>
      <c r="Z112" s="117">
        <f t="shared" si="70"/>
        <v>95.25</v>
      </c>
      <c r="AA112" s="147">
        <f>'Input Model'!P$4</f>
        <v>750</v>
      </c>
      <c r="AB112" s="429">
        <f t="shared" si="71"/>
        <v>380137.5</v>
      </c>
      <c r="AC112" s="53">
        <f t="shared" si="72"/>
        <v>18750</v>
      </c>
      <c r="AD112" s="53">
        <f t="shared" si="73"/>
        <v>398887.5</v>
      </c>
      <c r="AE112" s="53">
        <f t="shared" si="74"/>
        <v>159697.5</v>
      </c>
      <c r="AF112" s="53">
        <f t="shared" si="75"/>
        <v>35752.5</v>
      </c>
      <c r="AG112" s="54">
        <f t="shared" si="76"/>
        <v>18750</v>
      </c>
      <c r="AH112" s="53">
        <f t="shared" si="77"/>
        <v>214200</v>
      </c>
      <c r="AI112" s="111">
        <f t="shared" si="78"/>
        <v>184687.5</v>
      </c>
      <c r="AJ112" s="55">
        <f t="shared" si="79"/>
        <v>132000</v>
      </c>
      <c r="AK112" s="97">
        <f t="shared" si="82"/>
        <v>327450</v>
      </c>
      <c r="AL112" s="106">
        <f t="shared" si="80"/>
        <v>71437.5</v>
      </c>
      <c r="AM112" s="143">
        <v>11</v>
      </c>
    </row>
    <row r="113" spans="1:39" s="432" customFormat="1" x14ac:dyDescent="0.25">
      <c r="A113" s="22" t="s">
        <v>4</v>
      </c>
      <c r="B113" s="132" t="s">
        <v>130</v>
      </c>
      <c r="C113" s="79">
        <v>11</v>
      </c>
      <c r="D113" s="95">
        <f t="shared" si="83"/>
        <v>11</v>
      </c>
      <c r="E113" s="56">
        <f t="shared" si="56"/>
        <v>0.5376344086021505</v>
      </c>
      <c r="F113" s="56">
        <f t="shared" si="57"/>
        <v>11.53763440860215</v>
      </c>
      <c r="G113" s="56">
        <f t="shared" si="58"/>
        <v>4.5791397849462365</v>
      </c>
      <c r="H113" s="57">
        <f t="shared" si="59"/>
        <v>1.0251612903225806</v>
      </c>
      <c r="I113" s="58">
        <f t="shared" si="60"/>
        <v>0.5376344086021505</v>
      </c>
      <c r="J113" s="57">
        <f t="shared" si="61"/>
        <v>6.1419354838709683</v>
      </c>
      <c r="K113" s="126">
        <f t="shared" si="62"/>
        <v>5.3956989247311817</v>
      </c>
      <c r="L113" s="59">
        <f t="shared" si="63"/>
        <v>3.78494623655914</v>
      </c>
      <c r="M113" s="57">
        <f t="shared" si="64"/>
        <v>9.3892473118279582</v>
      </c>
      <c r="N113" s="123">
        <f t="shared" si="65"/>
        <v>2.1483870967741918</v>
      </c>
      <c r="O113" s="152">
        <f>'Input Model'!P$10</f>
        <v>46.5</v>
      </c>
      <c r="P113" s="60">
        <f t="shared" si="66"/>
        <v>511.5</v>
      </c>
      <c r="Q113" s="61">
        <f>'Input Model'!P$19</f>
        <v>25</v>
      </c>
      <c r="R113" s="61">
        <f t="shared" si="67"/>
        <v>536.5</v>
      </c>
      <c r="S113" s="61">
        <f>'Input Model'!P$36</f>
        <v>212.93</v>
      </c>
      <c r="T113" s="61">
        <f>'Input Model'!P$44</f>
        <v>47.67</v>
      </c>
      <c r="U113" s="62">
        <f>'Input Model'!P$56</f>
        <v>25</v>
      </c>
      <c r="V113" s="136">
        <f t="shared" si="68"/>
        <v>285.60000000000002</v>
      </c>
      <c r="W113" s="112">
        <f t="shared" si="69"/>
        <v>250.89999999999998</v>
      </c>
      <c r="X113" s="62">
        <f>'Input Model'!P$65</f>
        <v>176</v>
      </c>
      <c r="Y113" s="61">
        <f t="shared" si="81"/>
        <v>436.6</v>
      </c>
      <c r="Z113" s="118">
        <f t="shared" si="70"/>
        <v>99.899999999999977</v>
      </c>
      <c r="AA113" s="148">
        <f>'Input Model'!P$4</f>
        <v>750</v>
      </c>
      <c r="AB113" s="72">
        <f t="shared" si="71"/>
        <v>383625</v>
      </c>
      <c r="AC113" s="63">
        <f t="shared" si="72"/>
        <v>18750</v>
      </c>
      <c r="AD113" s="63">
        <f t="shared" si="73"/>
        <v>402375</v>
      </c>
      <c r="AE113" s="63">
        <f t="shared" si="74"/>
        <v>159697.5</v>
      </c>
      <c r="AF113" s="63">
        <f t="shared" si="75"/>
        <v>35752.5</v>
      </c>
      <c r="AG113" s="64">
        <f t="shared" si="76"/>
        <v>18750</v>
      </c>
      <c r="AH113" s="63">
        <f t="shared" si="77"/>
        <v>214200</v>
      </c>
      <c r="AI113" s="112">
        <f t="shared" si="78"/>
        <v>188175</v>
      </c>
      <c r="AJ113" s="65">
        <f t="shared" si="79"/>
        <v>132000</v>
      </c>
      <c r="AK113" s="98">
        <f t="shared" si="82"/>
        <v>327450</v>
      </c>
      <c r="AL113" s="107">
        <f t="shared" si="80"/>
        <v>74925</v>
      </c>
      <c r="AM113" s="431">
        <v>12</v>
      </c>
    </row>
    <row r="114" spans="1:39" s="15" customFormat="1" x14ac:dyDescent="0.25">
      <c r="A114" s="425">
        <v>2009</v>
      </c>
      <c r="B114" s="130" t="s">
        <v>131</v>
      </c>
      <c r="C114" s="66">
        <v>9.89</v>
      </c>
      <c r="D114" s="188">
        <f t="shared" si="83"/>
        <v>9.89</v>
      </c>
      <c r="E114" s="47">
        <f t="shared" si="56"/>
        <v>0.49019607843137253</v>
      </c>
      <c r="F114" s="47">
        <f t="shared" si="57"/>
        <v>10.380196078431373</v>
      </c>
      <c r="G114" s="47">
        <f t="shared" si="58"/>
        <v>5.729166666666667</v>
      </c>
      <c r="H114" s="48">
        <f t="shared" si="59"/>
        <v>0.98470588235294121</v>
      </c>
      <c r="I114" s="49">
        <f t="shared" si="60"/>
        <v>0.49019607843137253</v>
      </c>
      <c r="J114" s="48">
        <f t="shared" si="61"/>
        <v>7.2040686274509804</v>
      </c>
      <c r="K114" s="125">
        <f t="shared" si="62"/>
        <v>3.1761274509803927</v>
      </c>
      <c r="L114" s="50">
        <f t="shared" si="63"/>
        <v>3.5882352941176472</v>
      </c>
      <c r="M114" s="48">
        <f t="shared" si="64"/>
        <v>10.302107843137255</v>
      </c>
      <c r="N114" s="122">
        <f t="shared" si="65"/>
        <v>7.808823529411768E-2</v>
      </c>
      <c r="O114" s="151">
        <f>'Input Model'!O$10</f>
        <v>51</v>
      </c>
      <c r="P114" s="428">
        <f t="shared" si="66"/>
        <v>504.39000000000004</v>
      </c>
      <c r="Q114" s="51">
        <f>'Input Model'!O$19</f>
        <v>25</v>
      </c>
      <c r="R114" s="51">
        <f t="shared" si="67"/>
        <v>529.3900000000001</v>
      </c>
      <c r="S114" s="51">
        <f>'Input Model'!O$36</f>
        <v>292.1875</v>
      </c>
      <c r="T114" s="51">
        <f>'Input Model'!O$44</f>
        <v>50.22</v>
      </c>
      <c r="U114" s="52">
        <f>'Input Model'!O$56</f>
        <v>25</v>
      </c>
      <c r="V114" s="135">
        <f t="shared" si="68"/>
        <v>367.40750000000003</v>
      </c>
      <c r="W114" s="111">
        <f t="shared" si="69"/>
        <v>161.98250000000007</v>
      </c>
      <c r="X114" s="52">
        <f>'Input Model'!O$65</f>
        <v>183</v>
      </c>
      <c r="Y114" s="51">
        <f t="shared" si="81"/>
        <v>525.40750000000003</v>
      </c>
      <c r="Z114" s="117">
        <f t="shared" si="70"/>
        <v>3.9825000000000728</v>
      </c>
      <c r="AA114" s="147">
        <f>'Input Model'!O$4</f>
        <v>750</v>
      </c>
      <c r="AB114" s="429">
        <f t="shared" si="71"/>
        <v>378292.50000000006</v>
      </c>
      <c r="AC114" s="53">
        <f t="shared" si="72"/>
        <v>18750</v>
      </c>
      <c r="AD114" s="53">
        <f t="shared" si="73"/>
        <v>397042.50000000006</v>
      </c>
      <c r="AE114" s="53">
        <f t="shared" si="74"/>
        <v>219140.625</v>
      </c>
      <c r="AF114" s="53">
        <f t="shared" si="75"/>
        <v>37665</v>
      </c>
      <c r="AG114" s="54">
        <f t="shared" si="76"/>
        <v>18750</v>
      </c>
      <c r="AH114" s="53">
        <f t="shared" si="77"/>
        <v>275555.625</v>
      </c>
      <c r="AI114" s="111">
        <f t="shared" si="78"/>
        <v>121486.87500000006</v>
      </c>
      <c r="AJ114" s="55">
        <f t="shared" si="79"/>
        <v>137250</v>
      </c>
      <c r="AK114" s="97">
        <f t="shared" si="82"/>
        <v>394055.625</v>
      </c>
      <c r="AL114" s="106">
        <f t="shared" si="80"/>
        <v>2986.8750000000582</v>
      </c>
      <c r="AM114" s="143">
        <v>1</v>
      </c>
    </row>
    <row r="115" spans="1:39" s="15" customFormat="1" x14ac:dyDescent="0.25">
      <c r="A115" s="430" t="s">
        <v>4</v>
      </c>
      <c r="B115" s="33" t="s">
        <v>17</v>
      </c>
      <c r="C115" s="66">
        <v>9.35</v>
      </c>
      <c r="D115" s="188">
        <f t="shared" si="83"/>
        <v>9.35</v>
      </c>
      <c r="E115" s="47">
        <f t="shared" si="56"/>
        <v>0.49019607843137253</v>
      </c>
      <c r="F115" s="47">
        <f t="shared" si="57"/>
        <v>9.8401960784313722</v>
      </c>
      <c r="G115" s="47">
        <f t="shared" si="58"/>
        <v>5.729166666666667</v>
      </c>
      <c r="H115" s="48">
        <f t="shared" si="59"/>
        <v>0.98470588235294121</v>
      </c>
      <c r="I115" s="49">
        <f t="shared" si="60"/>
        <v>0.49019607843137253</v>
      </c>
      <c r="J115" s="48">
        <f t="shared" si="61"/>
        <v>7.2040686274509804</v>
      </c>
      <c r="K115" s="125">
        <f t="shared" si="62"/>
        <v>2.6361274509803918</v>
      </c>
      <c r="L115" s="50">
        <f t="shared" si="63"/>
        <v>3.5882352941176472</v>
      </c>
      <c r="M115" s="48">
        <f t="shared" si="64"/>
        <v>10.302107843137255</v>
      </c>
      <c r="N115" s="122">
        <f t="shared" si="65"/>
        <v>-0.46191176470588324</v>
      </c>
      <c r="O115" s="151">
        <f>'Input Model'!O$10</f>
        <v>51</v>
      </c>
      <c r="P115" s="428">
        <f t="shared" si="66"/>
        <v>476.84999999999997</v>
      </c>
      <c r="Q115" s="51">
        <f>'Input Model'!O$19</f>
        <v>25</v>
      </c>
      <c r="R115" s="51">
        <f t="shared" si="67"/>
        <v>501.84999999999997</v>
      </c>
      <c r="S115" s="51">
        <f>'Input Model'!O$36</f>
        <v>292.1875</v>
      </c>
      <c r="T115" s="51">
        <f>'Input Model'!O$44</f>
        <v>50.22</v>
      </c>
      <c r="U115" s="52">
        <f>'Input Model'!O$56</f>
        <v>25</v>
      </c>
      <c r="V115" s="135">
        <f t="shared" si="68"/>
        <v>367.40750000000003</v>
      </c>
      <c r="W115" s="111">
        <f t="shared" si="69"/>
        <v>134.44249999999994</v>
      </c>
      <c r="X115" s="52">
        <f>'Input Model'!O$65</f>
        <v>183</v>
      </c>
      <c r="Y115" s="51">
        <f t="shared" si="81"/>
        <v>525.40750000000003</v>
      </c>
      <c r="Z115" s="117">
        <f t="shared" si="70"/>
        <v>-23.557500000000061</v>
      </c>
      <c r="AA115" s="147">
        <f>'Input Model'!O$4</f>
        <v>750</v>
      </c>
      <c r="AB115" s="429">
        <f t="shared" si="71"/>
        <v>357637.5</v>
      </c>
      <c r="AC115" s="53">
        <f t="shared" si="72"/>
        <v>18750</v>
      </c>
      <c r="AD115" s="53">
        <f t="shared" si="73"/>
        <v>376387.5</v>
      </c>
      <c r="AE115" s="53">
        <f t="shared" si="74"/>
        <v>219140.625</v>
      </c>
      <c r="AF115" s="53">
        <f t="shared" si="75"/>
        <v>37665</v>
      </c>
      <c r="AG115" s="54">
        <f t="shared" si="76"/>
        <v>18750</v>
      </c>
      <c r="AH115" s="53">
        <f t="shared" si="77"/>
        <v>275555.625</v>
      </c>
      <c r="AI115" s="111">
        <f t="shared" si="78"/>
        <v>100831.875</v>
      </c>
      <c r="AJ115" s="55">
        <f t="shared" si="79"/>
        <v>137250</v>
      </c>
      <c r="AK115" s="97">
        <f t="shared" si="82"/>
        <v>394055.625</v>
      </c>
      <c r="AL115" s="106">
        <f t="shared" si="80"/>
        <v>-17668.125</v>
      </c>
      <c r="AM115" s="143">
        <v>2</v>
      </c>
    </row>
    <row r="116" spans="1:39" s="15" customFormat="1" x14ac:dyDescent="0.25">
      <c r="A116" s="430" t="s">
        <v>4</v>
      </c>
      <c r="B116" s="33" t="s">
        <v>18</v>
      </c>
      <c r="C116" s="66">
        <v>9.5299999999999994</v>
      </c>
      <c r="D116" s="188">
        <f t="shared" si="83"/>
        <v>9.5299999999999994</v>
      </c>
      <c r="E116" s="47">
        <f t="shared" si="56"/>
        <v>0.49019607843137253</v>
      </c>
      <c r="F116" s="47">
        <f t="shared" si="57"/>
        <v>10.020196078431372</v>
      </c>
      <c r="G116" s="47">
        <f t="shared" si="58"/>
        <v>5.729166666666667</v>
      </c>
      <c r="H116" s="48">
        <f t="shared" si="59"/>
        <v>0.98470588235294121</v>
      </c>
      <c r="I116" s="49">
        <f t="shared" si="60"/>
        <v>0.49019607843137253</v>
      </c>
      <c r="J116" s="48">
        <f t="shared" si="61"/>
        <v>7.2040686274509804</v>
      </c>
      <c r="K116" s="125">
        <f t="shared" si="62"/>
        <v>2.8161274509803915</v>
      </c>
      <c r="L116" s="50">
        <f t="shared" si="63"/>
        <v>3.5882352941176472</v>
      </c>
      <c r="M116" s="48">
        <f t="shared" si="64"/>
        <v>10.302107843137255</v>
      </c>
      <c r="N116" s="122">
        <f t="shared" si="65"/>
        <v>-0.28191176470588353</v>
      </c>
      <c r="O116" s="151">
        <f>'Input Model'!O$10</f>
        <v>51</v>
      </c>
      <c r="P116" s="428">
        <f t="shared" si="66"/>
        <v>486.03</v>
      </c>
      <c r="Q116" s="51">
        <f>'Input Model'!O$19</f>
        <v>25</v>
      </c>
      <c r="R116" s="51">
        <f t="shared" si="67"/>
        <v>511.03</v>
      </c>
      <c r="S116" s="51">
        <f>'Input Model'!O$36</f>
        <v>292.1875</v>
      </c>
      <c r="T116" s="51">
        <f>'Input Model'!O$44</f>
        <v>50.22</v>
      </c>
      <c r="U116" s="52">
        <f>'Input Model'!O$56</f>
        <v>25</v>
      </c>
      <c r="V116" s="135">
        <f t="shared" si="68"/>
        <v>367.40750000000003</v>
      </c>
      <c r="W116" s="111">
        <f t="shared" si="69"/>
        <v>143.62249999999995</v>
      </c>
      <c r="X116" s="52">
        <f>'Input Model'!O$65</f>
        <v>183</v>
      </c>
      <c r="Y116" s="51">
        <f t="shared" si="81"/>
        <v>525.40750000000003</v>
      </c>
      <c r="Z116" s="117">
        <f t="shared" si="70"/>
        <v>-14.377500000000055</v>
      </c>
      <c r="AA116" s="147">
        <f>'Input Model'!O$4</f>
        <v>750</v>
      </c>
      <c r="AB116" s="429">
        <f t="shared" si="71"/>
        <v>364522.5</v>
      </c>
      <c r="AC116" s="53">
        <f t="shared" si="72"/>
        <v>18750</v>
      </c>
      <c r="AD116" s="53">
        <f t="shared" si="73"/>
        <v>383272.5</v>
      </c>
      <c r="AE116" s="53">
        <f t="shared" si="74"/>
        <v>219140.625</v>
      </c>
      <c r="AF116" s="53">
        <f t="shared" si="75"/>
        <v>37665</v>
      </c>
      <c r="AG116" s="54">
        <f t="shared" si="76"/>
        <v>18750</v>
      </c>
      <c r="AH116" s="53">
        <f t="shared" si="77"/>
        <v>275555.625</v>
      </c>
      <c r="AI116" s="111">
        <f t="shared" si="78"/>
        <v>107716.875</v>
      </c>
      <c r="AJ116" s="55">
        <f t="shared" si="79"/>
        <v>137250</v>
      </c>
      <c r="AK116" s="97">
        <f t="shared" si="82"/>
        <v>394055.625</v>
      </c>
      <c r="AL116" s="106">
        <f t="shared" si="80"/>
        <v>-10783.125</v>
      </c>
      <c r="AM116" s="143">
        <v>3</v>
      </c>
    </row>
    <row r="117" spans="1:39" s="15" customFormat="1" x14ac:dyDescent="0.25">
      <c r="A117" s="430" t="s">
        <v>4</v>
      </c>
      <c r="B117" s="33" t="s">
        <v>19</v>
      </c>
      <c r="C117" s="66">
        <v>9.81</v>
      </c>
      <c r="D117" s="188">
        <f t="shared" si="83"/>
        <v>9.81</v>
      </c>
      <c r="E117" s="47">
        <f t="shared" si="56"/>
        <v>0.49019607843137253</v>
      </c>
      <c r="F117" s="47">
        <f t="shared" si="57"/>
        <v>10.300196078431373</v>
      </c>
      <c r="G117" s="47">
        <f t="shared" si="58"/>
        <v>5.729166666666667</v>
      </c>
      <c r="H117" s="48">
        <f t="shared" si="59"/>
        <v>0.98470588235294121</v>
      </c>
      <c r="I117" s="49">
        <f t="shared" si="60"/>
        <v>0.49019607843137253</v>
      </c>
      <c r="J117" s="48">
        <f t="shared" si="61"/>
        <v>7.2040686274509804</v>
      </c>
      <c r="K117" s="125">
        <f t="shared" si="62"/>
        <v>3.0961274509803927</v>
      </c>
      <c r="L117" s="50">
        <f t="shared" si="63"/>
        <v>3.5882352941176472</v>
      </c>
      <c r="M117" s="48">
        <f t="shared" si="64"/>
        <v>10.302107843137255</v>
      </c>
      <c r="N117" s="122">
        <f t="shared" si="65"/>
        <v>-1.9117647058823906E-3</v>
      </c>
      <c r="O117" s="151">
        <f>'Input Model'!O$10</f>
        <v>51</v>
      </c>
      <c r="P117" s="428">
        <f t="shared" si="66"/>
        <v>500.31</v>
      </c>
      <c r="Q117" s="51">
        <f>'Input Model'!O$19</f>
        <v>25</v>
      </c>
      <c r="R117" s="51">
        <f t="shared" si="67"/>
        <v>525.30999999999995</v>
      </c>
      <c r="S117" s="51">
        <f>'Input Model'!O$36</f>
        <v>292.1875</v>
      </c>
      <c r="T117" s="51">
        <f>'Input Model'!O$44</f>
        <v>50.22</v>
      </c>
      <c r="U117" s="52">
        <f>'Input Model'!O$56</f>
        <v>25</v>
      </c>
      <c r="V117" s="135">
        <f t="shared" si="68"/>
        <v>367.40750000000003</v>
      </c>
      <c r="W117" s="111">
        <f t="shared" si="69"/>
        <v>157.90249999999992</v>
      </c>
      <c r="X117" s="52">
        <f>'Input Model'!O$65</f>
        <v>183</v>
      </c>
      <c r="Y117" s="51">
        <f t="shared" si="81"/>
        <v>525.40750000000003</v>
      </c>
      <c r="Z117" s="117">
        <f t="shared" si="70"/>
        <v>-9.7500000000081855E-2</v>
      </c>
      <c r="AA117" s="147">
        <f>'Input Model'!O$4</f>
        <v>750</v>
      </c>
      <c r="AB117" s="429">
        <f t="shared" si="71"/>
        <v>375232.5</v>
      </c>
      <c r="AC117" s="53">
        <f t="shared" si="72"/>
        <v>18750</v>
      </c>
      <c r="AD117" s="53">
        <f t="shared" si="73"/>
        <v>393982.5</v>
      </c>
      <c r="AE117" s="53">
        <f t="shared" si="74"/>
        <v>219140.625</v>
      </c>
      <c r="AF117" s="53">
        <f t="shared" si="75"/>
        <v>37665</v>
      </c>
      <c r="AG117" s="54">
        <f t="shared" si="76"/>
        <v>18750</v>
      </c>
      <c r="AH117" s="53">
        <f t="shared" si="77"/>
        <v>275555.625</v>
      </c>
      <c r="AI117" s="111">
        <f t="shared" si="78"/>
        <v>118426.875</v>
      </c>
      <c r="AJ117" s="55">
        <f t="shared" si="79"/>
        <v>137250</v>
      </c>
      <c r="AK117" s="97">
        <f t="shared" si="82"/>
        <v>394055.625</v>
      </c>
      <c r="AL117" s="106">
        <f t="shared" si="80"/>
        <v>-73.125</v>
      </c>
      <c r="AM117" s="143">
        <v>4</v>
      </c>
    </row>
    <row r="118" spans="1:39" s="15" customFormat="1" x14ac:dyDescent="0.25">
      <c r="A118" s="430" t="s">
        <v>4</v>
      </c>
      <c r="B118" s="33" t="s">
        <v>20</v>
      </c>
      <c r="C118" s="66">
        <v>9.66</v>
      </c>
      <c r="D118" s="188">
        <f t="shared" si="83"/>
        <v>9.66</v>
      </c>
      <c r="E118" s="47">
        <f t="shared" si="56"/>
        <v>0.49019607843137253</v>
      </c>
      <c r="F118" s="47">
        <f t="shared" si="57"/>
        <v>10.150196078431373</v>
      </c>
      <c r="G118" s="47">
        <f t="shared" si="58"/>
        <v>5.729166666666667</v>
      </c>
      <c r="H118" s="48">
        <f t="shared" si="59"/>
        <v>0.98470588235294121</v>
      </c>
      <c r="I118" s="49">
        <f t="shared" si="60"/>
        <v>0.49019607843137253</v>
      </c>
      <c r="J118" s="48">
        <f t="shared" si="61"/>
        <v>7.2040686274509804</v>
      </c>
      <c r="K118" s="125">
        <f t="shared" si="62"/>
        <v>2.9461274509803923</v>
      </c>
      <c r="L118" s="50">
        <f t="shared" si="63"/>
        <v>3.5882352941176472</v>
      </c>
      <c r="M118" s="48">
        <f t="shared" si="64"/>
        <v>10.302107843137255</v>
      </c>
      <c r="N118" s="122">
        <f t="shared" si="65"/>
        <v>-0.15191176470588275</v>
      </c>
      <c r="O118" s="151">
        <f>'Input Model'!O$10</f>
        <v>51</v>
      </c>
      <c r="P118" s="428">
        <f t="shared" si="66"/>
        <v>492.66</v>
      </c>
      <c r="Q118" s="51">
        <f>'Input Model'!O$19</f>
        <v>25</v>
      </c>
      <c r="R118" s="51">
        <f t="shared" si="67"/>
        <v>517.66000000000008</v>
      </c>
      <c r="S118" s="51">
        <f>'Input Model'!O$36</f>
        <v>292.1875</v>
      </c>
      <c r="T118" s="51">
        <f>'Input Model'!O$44</f>
        <v>50.22</v>
      </c>
      <c r="U118" s="52">
        <f>'Input Model'!O$56</f>
        <v>25</v>
      </c>
      <c r="V118" s="135">
        <f t="shared" si="68"/>
        <v>367.40750000000003</v>
      </c>
      <c r="W118" s="111">
        <f t="shared" si="69"/>
        <v>150.25250000000005</v>
      </c>
      <c r="X118" s="52">
        <f>'Input Model'!O$65</f>
        <v>183</v>
      </c>
      <c r="Y118" s="51">
        <f t="shared" si="81"/>
        <v>525.40750000000003</v>
      </c>
      <c r="Z118" s="117">
        <f t="shared" si="70"/>
        <v>-7.7474999999999454</v>
      </c>
      <c r="AA118" s="147">
        <f>'Input Model'!O$4</f>
        <v>750</v>
      </c>
      <c r="AB118" s="429">
        <f t="shared" si="71"/>
        <v>369495</v>
      </c>
      <c r="AC118" s="53">
        <f t="shared" si="72"/>
        <v>18750</v>
      </c>
      <c r="AD118" s="53">
        <f t="shared" si="73"/>
        <v>388245</v>
      </c>
      <c r="AE118" s="53">
        <f t="shared" si="74"/>
        <v>219140.625</v>
      </c>
      <c r="AF118" s="53">
        <f t="shared" si="75"/>
        <v>37665</v>
      </c>
      <c r="AG118" s="54">
        <f t="shared" si="76"/>
        <v>18750</v>
      </c>
      <c r="AH118" s="53">
        <f t="shared" si="77"/>
        <v>275555.625</v>
      </c>
      <c r="AI118" s="111">
        <f t="shared" si="78"/>
        <v>112689.375</v>
      </c>
      <c r="AJ118" s="55">
        <f t="shared" si="79"/>
        <v>137250</v>
      </c>
      <c r="AK118" s="97">
        <f t="shared" si="82"/>
        <v>394055.625</v>
      </c>
      <c r="AL118" s="106">
        <f t="shared" si="80"/>
        <v>-5810.625</v>
      </c>
      <c r="AM118" s="143">
        <v>5</v>
      </c>
    </row>
    <row r="119" spans="1:39" s="15" customFormat="1" x14ac:dyDescent="0.25">
      <c r="A119" s="430" t="s">
        <v>4</v>
      </c>
      <c r="B119" s="33" t="s">
        <v>21</v>
      </c>
      <c r="C119" s="66">
        <v>9.3000000000000007</v>
      </c>
      <c r="D119" s="188">
        <f t="shared" si="83"/>
        <v>9.3000000000000007</v>
      </c>
      <c r="E119" s="47">
        <f t="shared" si="56"/>
        <v>0.49019607843137253</v>
      </c>
      <c r="F119" s="47">
        <f t="shared" si="57"/>
        <v>9.7901960784313733</v>
      </c>
      <c r="G119" s="47">
        <f t="shared" si="58"/>
        <v>5.729166666666667</v>
      </c>
      <c r="H119" s="48">
        <f t="shared" si="59"/>
        <v>0.98470588235294121</v>
      </c>
      <c r="I119" s="49">
        <f t="shared" si="60"/>
        <v>0.49019607843137253</v>
      </c>
      <c r="J119" s="48">
        <f t="shared" si="61"/>
        <v>7.2040686274509804</v>
      </c>
      <c r="K119" s="125">
        <f t="shared" si="62"/>
        <v>2.5861274509803929</v>
      </c>
      <c r="L119" s="50">
        <f t="shared" si="63"/>
        <v>3.5882352941176472</v>
      </c>
      <c r="M119" s="48">
        <f t="shared" si="64"/>
        <v>10.302107843137255</v>
      </c>
      <c r="N119" s="122">
        <f t="shared" si="65"/>
        <v>-0.51191176470588218</v>
      </c>
      <c r="O119" s="151">
        <f>'Input Model'!O$10</f>
        <v>51</v>
      </c>
      <c r="P119" s="428">
        <f t="shared" si="66"/>
        <v>474.3</v>
      </c>
      <c r="Q119" s="51">
        <f>'Input Model'!O$19</f>
        <v>25</v>
      </c>
      <c r="R119" s="51">
        <f t="shared" si="67"/>
        <v>499.3</v>
      </c>
      <c r="S119" s="51">
        <f>'Input Model'!O$36</f>
        <v>292.1875</v>
      </c>
      <c r="T119" s="51">
        <f>'Input Model'!O$44</f>
        <v>50.22</v>
      </c>
      <c r="U119" s="52">
        <f>'Input Model'!O$56</f>
        <v>25</v>
      </c>
      <c r="V119" s="135">
        <f t="shared" si="68"/>
        <v>367.40750000000003</v>
      </c>
      <c r="W119" s="111">
        <f t="shared" si="69"/>
        <v>131.89249999999998</v>
      </c>
      <c r="X119" s="52">
        <f>'Input Model'!O$65</f>
        <v>183</v>
      </c>
      <c r="Y119" s="51">
        <f t="shared" si="81"/>
        <v>525.40750000000003</v>
      </c>
      <c r="Z119" s="117">
        <f t="shared" si="70"/>
        <v>-26.107500000000016</v>
      </c>
      <c r="AA119" s="147">
        <f>'Input Model'!O$4</f>
        <v>750</v>
      </c>
      <c r="AB119" s="429">
        <f t="shared" si="71"/>
        <v>355725</v>
      </c>
      <c r="AC119" s="53">
        <f t="shared" si="72"/>
        <v>18750</v>
      </c>
      <c r="AD119" s="53">
        <f t="shared" si="73"/>
        <v>374475</v>
      </c>
      <c r="AE119" s="53">
        <f t="shared" si="74"/>
        <v>219140.625</v>
      </c>
      <c r="AF119" s="53">
        <f t="shared" si="75"/>
        <v>37665</v>
      </c>
      <c r="AG119" s="54">
        <f t="shared" si="76"/>
        <v>18750</v>
      </c>
      <c r="AH119" s="53">
        <f t="shared" si="77"/>
        <v>275555.625</v>
      </c>
      <c r="AI119" s="111">
        <f t="shared" si="78"/>
        <v>98919.375</v>
      </c>
      <c r="AJ119" s="55">
        <f t="shared" si="79"/>
        <v>137250</v>
      </c>
      <c r="AK119" s="97">
        <f t="shared" si="82"/>
        <v>394055.625</v>
      </c>
      <c r="AL119" s="106">
        <f t="shared" si="80"/>
        <v>-19580.625</v>
      </c>
      <c r="AM119" s="143">
        <v>6</v>
      </c>
    </row>
    <row r="120" spans="1:39" s="15" customFormat="1" x14ac:dyDescent="0.25">
      <c r="A120" s="430" t="s">
        <v>4</v>
      </c>
      <c r="B120" s="33" t="s">
        <v>11</v>
      </c>
      <c r="C120" s="66">
        <v>9.27</v>
      </c>
      <c r="D120" s="188">
        <f t="shared" si="83"/>
        <v>9.27</v>
      </c>
      <c r="E120" s="47">
        <f t="shared" si="56"/>
        <v>0.49019607843137253</v>
      </c>
      <c r="F120" s="47">
        <f t="shared" si="57"/>
        <v>9.7601960784313722</v>
      </c>
      <c r="G120" s="47">
        <f t="shared" si="58"/>
        <v>5.729166666666667</v>
      </c>
      <c r="H120" s="48">
        <f t="shared" si="59"/>
        <v>0.98470588235294121</v>
      </c>
      <c r="I120" s="49">
        <f t="shared" si="60"/>
        <v>0.49019607843137253</v>
      </c>
      <c r="J120" s="48">
        <f t="shared" si="61"/>
        <v>7.2040686274509804</v>
      </c>
      <c r="K120" s="125">
        <f t="shared" si="62"/>
        <v>2.5561274509803917</v>
      </c>
      <c r="L120" s="50">
        <f t="shared" si="63"/>
        <v>3.5882352941176472</v>
      </c>
      <c r="M120" s="48">
        <f t="shared" si="64"/>
        <v>10.302107843137255</v>
      </c>
      <c r="N120" s="122">
        <f t="shared" si="65"/>
        <v>-0.54191176470588331</v>
      </c>
      <c r="O120" s="151">
        <f>'Input Model'!O$10</f>
        <v>51</v>
      </c>
      <c r="P120" s="428">
        <f t="shared" si="66"/>
        <v>472.77</v>
      </c>
      <c r="Q120" s="51">
        <f>'Input Model'!O$19</f>
        <v>25</v>
      </c>
      <c r="R120" s="51">
        <f t="shared" si="67"/>
        <v>497.77</v>
      </c>
      <c r="S120" s="51">
        <f>'Input Model'!O$36</f>
        <v>292.1875</v>
      </c>
      <c r="T120" s="51">
        <f>'Input Model'!O$44</f>
        <v>50.22</v>
      </c>
      <c r="U120" s="52">
        <f>'Input Model'!O$56</f>
        <v>25</v>
      </c>
      <c r="V120" s="135">
        <f t="shared" si="68"/>
        <v>367.40750000000003</v>
      </c>
      <c r="W120" s="111">
        <f t="shared" si="69"/>
        <v>130.36249999999995</v>
      </c>
      <c r="X120" s="52">
        <f>'Input Model'!O$65</f>
        <v>183</v>
      </c>
      <c r="Y120" s="51">
        <f t="shared" si="81"/>
        <v>525.40750000000003</v>
      </c>
      <c r="Z120" s="117">
        <f t="shared" si="70"/>
        <v>-27.637500000000045</v>
      </c>
      <c r="AA120" s="147">
        <f>'Input Model'!O$4</f>
        <v>750</v>
      </c>
      <c r="AB120" s="429">
        <f t="shared" si="71"/>
        <v>354577.5</v>
      </c>
      <c r="AC120" s="53">
        <f t="shared" si="72"/>
        <v>18750</v>
      </c>
      <c r="AD120" s="53">
        <f t="shared" si="73"/>
        <v>373327.5</v>
      </c>
      <c r="AE120" s="53">
        <f t="shared" si="74"/>
        <v>219140.625</v>
      </c>
      <c r="AF120" s="53">
        <f t="shared" si="75"/>
        <v>37665</v>
      </c>
      <c r="AG120" s="54">
        <f t="shared" si="76"/>
        <v>18750</v>
      </c>
      <c r="AH120" s="53">
        <f t="shared" si="77"/>
        <v>275555.625</v>
      </c>
      <c r="AI120" s="111">
        <f t="shared" si="78"/>
        <v>97771.875</v>
      </c>
      <c r="AJ120" s="55">
        <f t="shared" si="79"/>
        <v>137250</v>
      </c>
      <c r="AK120" s="97">
        <f t="shared" si="82"/>
        <v>394055.625</v>
      </c>
      <c r="AL120" s="106">
        <f t="shared" si="80"/>
        <v>-20728.125</v>
      </c>
      <c r="AM120" s="143">
        <v>7</v>
      </c>
    </row>
    <row r="121" spans="1:39" s="15" customFormat="1" x14ac:dyDescent="0.25">
      <c r="A121" s="430" t="s">
        <v>4</v>
      </c>
      <c r="B121" s="33" t="s">
        <v>12</v>
      </c>
      <c r="C121" s="66">
        <v>9.33</v>
      </c>
      <c r="D121" s="188">
        <f t="shared" si="83"/>
        <v>9.33</v>
      </c>
      <c r="E121" s="47">
        <f t="shared" si="56"/>
        <v>0.49019607843137253</v>
      </c>
      <c r="F121" s="47">
        <f t="shared" si="57"/>
        <v>9.8201960784313727</v>
      </c>
      <c r="G121" s="47">
        <f t="shared" si="58"/>
        <v>5.729166666666667</v>
      </c>
      <c r="H121" s="48">
        <f t="shared" si="59"/>
        <v>0.98470588235294121</v>
      </c>
      <c r="I121" s="49">
        <f t="shared" si="60"/>
        <v>0.49019607843137253</v>
      </c>
      <c r="J121" s="48">
        <f t="shared" si="61"/>
        <v>7.2040686274509804</v>
      </c>
      <c r="K121" s="125">
        <f t="shared" si="62"/>
        <v>2.6161274509803922</v>
      </c>
      <c r="L121" s="50">
        <f t="shared" si="63"/>
        <v>3.5882352941176472</v>
      </c>
      <c r="M121" s="48">
        <f t="shared" si="64"/>
        <v>10.302107843137255</v>
      </c>
      <c r="N121" s="122">
        <f t="shared" si="65"/>
        <v>-0.48191176470588282</v>
      </c>
      <c r="O121" s="151">
        <f>'Input Model'!O$10</f>
        <v>51</v>
      </c>
      <c r="P121" s="428">
        <f t="shared" si="66"/>
        <v>475.83</v>
      </c>
      <c r="Q121" s="51">
        <f>'Input Model'!O$19</f>
        <v>25</v>
      </c>
      <c r="R121" s="51">
        <f t="shared" si="67"/>
        <v>500.83</v>
      </c>
      <c r="S121" s="51">
        <f>'Input Model'!O$36</f>
        <v>292.1875</v>
      </c>
      <c r="T121" s="51">
        <f>'Input Model'!O$44</f>
        <v>50.22</v>
      </c>
      <c r="U121" s="52">
        <f>'Input Model'!O$56</f>
        <v>25</v>
      </c>
      <c r="V121" s="135">
        <f t="shared" si="68"/>
        <v>367.40750000000003</v>
      </c>
      <c r="W121" s="111">
        <f t="shared" si="69"/>
        <v>133.42249999999996</v>
      </c>
      <c r="X121" s="52">
        <f>'Input Model'!O$65</f>
        <v>183</v>
      </c>
      <c r="Y121" s="51">
        <f t="shared" si="81"/>
        <v>525.40750000000003</v>
      </c>
      <c r="Z121" s="117">
        <f t="shared" si="70"/>
        <v>-24.577500000000043</v>
      </c>
      <c r="AA121" s="147">
        <f>'Input Model'!O$4</f>
        <v>750</v>
      </c>
      <c r="AB121" s="429">
        <f t="shared" si="71"/>
        <v>356872.5</v>
      </c>
      <c r="AC121" s="53">
        <f t="shared" si="72"/>
        <v>18750</v>
      </c>
      <c r="AD121" s="53">
        <f t="shared" si="73"/>
        <v>375622.5</v>
      </c>
      <c r="AE121" s="53">
        <f t="shared" si="74"/>
        <v>219140.625</v>
      </c>
      <c r="AF121" s="53">
        <f t="shared" si="75"/>
        <v>37665</v>
      </c>
      <c r="AG121" s="54">
        <f t="shared" si="76"/>
        <v>18750</v>
      </c>
      <c r="AH121" s="53">
        <f t="shared" si="77"/>
        <v>275555.625</v>
      </c>
      <c r="AI121" s="111">
        <f t="shared" si="78"/>
        <v>100066.875</v>
      </c>
      <c r="AJ121" s="55">
        <f t="shared" si="79"/>
        <v>137250</v>
      </c>
      <c r="AK121" s="97">
        <f t="shared" si="82"/>
        <v>394055.625</v>
      </c>
      <c r="AL121" s="106">
        <f t="shared" si="80"/>
        <v>-18433.125</v>
      </c>
      <c r="AM121" s="143">
        <v>8</v>
      </c>
    </row>
    <row r="122" spans="1:39" s="15" customFormat="1" x14ac:dyDescent="0.25">
      <c r="A122" s="430" t="s">
        <v>4</v>
      </c>
      <c r="B122" s="33" t="s">
        <v>13</v>
      </c>
      <c r="C122" s="66">
        <v>9.35</v>
      </c>
      <c r="D122" s="188">
        <f t="shared" si="83"/>
        <v>9.35</v>
      </c>
      <c r="E122" s="47">
        <f t="shared" si="56"/>
        <v>0.49019607843137253</v>
      </c>
      <c r="F122" s="47">
        <f t="shared" si="57"/>
        <v>9.8401960784313722</v>
      </c>
      <c r="G122" s="47">
        <f t="shared" si="58"/>
        <v>5.729166666666667</v>
      </c>
      <c r="H122" s="48">
        <f t="shared" si="59"/>
        <v>0.98470588235294121</v>
      </c>
      <c r="I122" s="49">
        <f t="shared" si="60"/>
        <v>0.49019607843137253</v>
      </c>
      <c r="J122" s="48">
        <f t="shared" si="61"/>
        <v>7.2040686274509804</v>
      </c>
      <c r="K122" s="125">
        <f t="shared" si="62"/>
        <v>2.6361274509803918</v>
      </c>
      <c r="L122" s="50">
        <f t="shared" si="63"/>
        <v>3.5882352941176472</v>
      </c>
      <c r="M122" s="48">
        <f t="shared" si="64"/>
        <v>10.302107843137255</v>
      </c>
      <c r="N122" s="122">
        <f t="shared" si="65"/>
        <v>-0.46191176470588324</v>
      </c>
      <c r="O122" s="151">
        <f>'Input Model'!O$10</f>
        <v>51</v>
      </c>
      <c r="P122" s="428">
        <f t="shared" si="66"/>
        <v>476.84999999999997</v>
      </c>
      <c r="Q122" s="51">
        <f>'Input Model'!O$19</f>
        <v>25</v>
      </c>
      <c r="R122" s="51">
        <f t="shared" si="67"/>
        <v>501.84999999999997</v>
      </c>
      <c r="S122" s="51">
        <f>'Input Model'!O$36</f>
        <v>292.1875</v>
      </c>
      <c r="T122" s="51">
        <f>'Input Model'!O$44</f>
        <v>50.22</v>
      </c>
      <c r="U122" s="52">
        <f>'Input Model'!O$56</f>
        <v>25</v>
      </c>
      <c r="V122" s="135">
        <f t="shared" si="68"/>
        <v>367.40750000000003</v>
      </c>
      <c r="W122" s="111">
        <f t="shared" si="69"/>
        <v>134.44249999999994</v>
      </c>
      <c r="X122" s="52">
        <f>'Input Model'!O$65</f>
        <v>183</v>
      </c>
      <c r="Y122" s="51">
        <f t="shared" si="81"/>
        <v>525.40750000000003</v>
      </c>
      <c r="Z122" s="117">
        <f t="shared" si="70"/>
        <v>-23.557500000000061</v>
      </c>
      <c r="AA122" s="147">
        <f>'Input Model'!O$4</f>
        <v>750</v>
      </c>
      <c r="AB122" s="429">
        <f t="shared" si="71"/>
        <v>357637.5</v>
      </c>
      <c r="AC122" s="53">
        <f t="shared" si="72"/>
        <v>18750</v>
      </c>
      <c r="AD122" s="53">
        <f t="shared" si="73"/>
        <v>376387.5</v>
      </c>
      <c r="AE122" s="53">
        <f t="shared" si="74"/>
        <v>219140.625</v>
      </c>
      <c r="AF122" s="53">
        <f t="shared" si="75"/>
        <v>37665</v>
      </c>
      <c r="AG122" s="54">
        <f t="shared" si="76"/>
        <v>18750</v>
      </c>
      <c r="AH122" s="53">
        <f t="shared" si="77"/>
        <v>275555.625</v>
      </c>
      <c r="AI122" s="111">
        <f t="shared" si="78"/>
        <v>100831.875</v>
      </c>
      <c r="AJ122" s="55">
        <f t="shared" si="79"/>
        <v>137250</v>
      </c>
      <c r="AK122" s="97">
        <f t="shared" si="82"/>
        <v>394055.625</v>
      </c>
      <c r="AL122" s="106">
        <f t="shared" si="80"/>
        <v>-17668.125</v>
      </c>
      <c r="AM122" s="143">
        <v>9</v>
      </c>
    </row>
    <row r="123" spans="1:39" s="15" customFormat="1" x14ac:dyDescent="0.25">
      <c r="A123" s="430" t="s">
        <v>4</v>
      </c>
      <c r="B123" s="33" t="s">
        <v>14</v>
      </c>
      <c r="C123" s="66">
        <v>9.39</v>
      </c>
      <c r="D123" s="188">
        <f t="shared" si="83"/>
        <v>9.39</v>
      </c>
      <c r="E123" s="47">
        <f t="shared" si="56"/>
        <v>0.49019607843137253</v>
      </c>
      <c r="F123" s="47">
        <f t="shared" si="57"/>
        <v>9.8801960784313732</v>
      </c>
      <c r="G123" s="47">
        <f t="shared" si="58"/>
        <v>5.729166666666667</v>
      </c>
      <c r="H123" s="48">
        <f t="shared" si="59"/>
        <v>0.98470588235294121</v>
      </c>
      <c r="I123" s="49">
        <f t="shared" si="60"/>
        <v>0.49019607843137253</v>
      </c>
      <c r="J123" s="48">
        <f t="shared" si="61"/>
        <v>7.2040686274509804</v>
      </c>
      <c r="K123" s="125">
        <f t="shared" si="62"/>
        <v>2.6761274509803927</v>
      </c>
      <c r="L123" s="50">
        <f t="shared" si="63"/>
        <v>3.5882352941176472</v>
      </c>
      <c r="M123" s="48">
        <f t="shared" si="64"/>
        <v>10.302107843137255</v>
      </c>
      <c r="N123" s="122">
        <f t="shared" si="65"/>
        <v>-0.42191176470588232</v>
      </c>
      <c r="O123" s="151">
        <f>'Input Model'!O$10</f>
        <v>51</v>
      </c>
      <c r="P123" s="428">
        <f t="shared" si="66"/>
        <v>478.89000000000004</v>
      </c>
      <c r="Q123" s="51">
        <f>'Input Model'!O$19</f>
        <v>25</v>
      </c>
      <c r="R123" s="51">
        <f t="shared" si="67"/>
        <v>503.89000000000004</v>
      </c>
      <c r="S123" s="51">
        <f>'Input Model'!O$36</f>
        <v>292.1875</v>
      </c>
      <c r="T123" s="51">
        <f>'Input Model'!O$44</f>
        <v>50.22</v>
      </c>
      <c r="U123" s="52">
        <f>'Input Model'!O$56</f>
        <v>25</v>
      </c>
      <c r="V123" s="135">
        <f t="shared" si="68"/>
        <v>367.40750000000003</v>
      </c>
      <c r="W123" s="111">
        <f t="shared" si="69"/>
        <v>136.48250000000002</v>
      </c>
      <c r="X123" s="52">
        <f>'Input Model'!O$65</f>
        <v>183</v>
      </c>
      <c r="Y123" s="51">
        <f t="shared" si="81"/>
        <v>525.40750000000003</v>
      </c>
      <c r="Z123" s="117">
        <f t="shared" si="70"/>
        <v>-21.517499999999984</v>
      </c>
      <c r="AA123" s="147">
        <f>'Input Model'!O$4</f>
        <v>750</v>
      </c>
      <c r="AB123" s="429">
        <f t="shared" si="71"/>
        <v>359167.50000000006</v>
      </c>
      <c r="AC123" s="53">
        <f t="shared" si="72"/>
        <v>18750</v>
      </c>
      <c r="AD123" s="53">
        <f t="shared" si="73"/>
        <v>377917.50000000006</v>
      </c>
      <c r="AE123" s="53">
        <f t="shared" si="74"/>
        <v>219140.625</v>
      </c>
      <c r="AF123" s="53">
        <f t="shared" si="75"/>
        <v>37665</v>
      </c>
      <c r="AG123" s="54">
        <f t="shared" si="76"/>
        <v>18750</v>
      </c>
      <c r="AH123" s="53">
        <f t="shared" si="77"/>
        <v>275555.625</v>
      </c>
      <c r="AI123" s="111">
        <f t="shared" si="78"/>
        <v>102361.87500000006</v>
      </c>
      <c r="AJ123" s="55">
        <f t="shared" si="79"/>
        <v>137250</v>
      </c>
      <c r="AK123" s="97">
        <f t="shared" si="82"/>
        <v>394055.625</v>
      </c>
      <c r="AL123" s="106">
        <f t="shared" si="80"/>
        <v>-16138.124999999942</v>
      </c>
      <c r="AM123" s="143">
        <v>10</v>
      </c>
    </row>
    <row r="124" spans="1:39" s="15" customFormat="1" x14ac:dyDescent="0.25">
      <c r="A124" s="430" t="s">
        <v>4</v>
      </c>
      <c r="B124" s="33" t="s">
        <v>15</v>
      </c>
      <c r="C124" s="66">
        <v>9.69</v>
      </c>
      <c r="D124" s="188">
        <f t="shared" si="83"/>
        <v>9.69</v>
      </c>
      <c r="E124" s="47">
        <f t="shared" si="56"/>
        <v>0.49019607843137253</v>
      </c>
      <c r="F124" s="47">
        <f t="shared" si="57"/>
        <v>10.180196078431372</v>
      </c>
      <c r="G124" s="47">
        <f t="shared" si="58"/>
        <v>5.729166666666667</v>
      </c>
      <c r="H124" s="48">
        <f t="shared" si="59"/>
        <v>0.98470588235294121</v>
      </c>
      <c r="I124" s="49">
        <f t="shared" si="60"/>
        <v>0.49019607843137253</v>
      </c>
      <c r="J124" s="48">
        <f t="shared" si="61"/>
        <v>7.2040686274509804</v>
      </c>
      <c r="K124" s="125">
        <f t="shared" si="62"/>
        <v>2.9761274509803917</v>
      </c>
      <c r="L124" s="50">
        <f t="shared" si="63"/>
        <v>3.5882352941176472</v>
      </c>
      <c r="M124" s="48">
        <f t="shared" si="64"/>
        <v>10.302107843137255</v>
      </c>
      <c r="N124" s="122">
        <f t="shared" si="65"/>
        <v>-0.12191176470588339</v>
      </c>
      <c r="O124" s="151">
        <f>'Input Model'!O$10</f>
        <v>51</v>
      </c>
      <c r="P124" s="428">
        <f t="shared" si="66"/>
        <v>494.19</v>
      </c>
      <c r="Q124" s="51">
        <f>'Input Model'!O$19</f>
        <v>25</v>
      </c>
      <c r="R124" s="51">
        <f t="shared" si="67"/>
        <v>519.19000000000005</v>
      </c>
      <c r="S124" s="51">
        <f>'Input Model'!O$36</f>
        <v>292.1875</v>
      </c>
      <c r="T124" s="51">
        <f>'Input Model'!O$44</f>
        <v>50.22</v>
      </c>
      <c r="U124" s="52">
        <f>'Input Model'!O$56</f>
        <v>25</v>
      </c>
      <c r="V124" s="135">
        <f t="shared" si="68"/>
        <v>367.40750000000003</v>
      </c>
      <c r="W124" s="111">
        <f t="shared" si="69"/>
        <v>151.78250000000003</v>
      </c>
      <c r="X124" s="52">
        <f>'Input Model'!O$65</f>
        <v>183</v>
      </c>
      <c r="Y124" s="51">
        <f t="shared" si="81"/>
        <v>525.40750000000003</v>
      </c>
      <c r="Z124" s="117">
        <f t="shared" si="70"/>
        <v>-6.2174999999999727</v>
      </c>
      <c r="AA124" s="147">
        <f>'Input Model'!O$4</f>
        <v>750</v>
      </c>
      <c r="AB124" s="429">
        <f t="shared" si="71"/>
        <v>370642.5</v>
      </c>
      <c r="AC124" s="53">
        <f t="shared" si="72"/>
        <v>18750</v>
      </c>
      <c r="AD124" s="53">
        <f t="shared" si="73"/>
        <v>389392.5</v>
      </c>
      <c r="AE124" s="53">
        <f t="shared" si="74"/>
        <v>219140.625</v>
      </c>
      <c r="AF124" s="53">
        <f t="shared" si="75"/>
        <v>37665</v>
      </c>
      <c r="AG124" s="54">
        <f t="shared" si="76"/>
        <v>18750</v>
      </c>
      <c r="AH124" s="53">
        <f t="shared" si="77"/>
        <v>275555.625</v>
      </c>
      <c r="AI124" s="111">
        <f t="shared" si="78"/>
        <v>113836.875</v>
      </c>
      <c r="AJ124" s="55">
        <f t="shared" si="79"/>
        <v>137250</v>
      </c>
      <c r="AK124" s="97">
        <f t="shared" si="82"/>
        <v>394055.625</v>
      </c>
      <c r="AL124" s="106">
        <f t="shared" si="80"/>
        <v>-4663.125</v>
      </c>
      <c r="AM124" s="143">
        <v>11</v>
      </c>
    </row>
    <row r="125" spans="1:39" s="432" customFormat="1" x14ac:dyDescent="0.25">
      <c r="A125" s="22" t="s">
        <v>4</v>
      </c>
      <c r="B125" s="132" t="s">
        <v>132</v>
      </c>
      <c r="C125" s="79">
        <v>10</v>
      </c>
      <c r="D125" s="95">
        <f t="shared" si="83"/>
        <v>10</v>
      </c>
      <c r="E125" s="56">
        <f t="shared" si="56"/>
        <v>0.49019607843137253</v>
      </c>
      <c r="F125" s="56">
        <f t="shared" si="57"/>
        <v>10.490196078431373</v>
      </c>
      <c r="G125" s="56">
        <f t="shared" si="58"/>
        <v>5.729166666666667</v>
      </c>
      <c r="H125" s="57">
        <f t="shared" si="59"/>
        <v>0.98470588235294121</v>
      </c>
      <c r="I125" s="58">
        <f t="shared" si="60"/>
        <v>0.49019607843137253</v>
      </c>
      <c r="J125" s="57">
        <f t="shared" si="61"/>
        <v>7.2040686274509804</v>
      </c>
      <c r="K125" s="126">
        <f t="shared" si="62"/>
        <v>3.2861274509803922</v>
      </c>
      <c r="L125" s="59">
        <f t="shared" si="63"/>
        <v>3.5882352941176472</v>
      </c>
      <c r="M125" s="57">
        <f t="shared" si="64"/>
        <v>10.302107843137255</v>
      </c>
      <c r="N125" s="123">
        <f t="shared" si="65"/>
        <v>0.18808823529411711</v>
      </c>
      <c r="O125" s="152">
        <f>'Input Model'!O$10</f>
        <v>51</v>
      </c>
      <c r="P125" s="60">
        <f t="shared" si="66"/>
        <v>510</v>
      </c>
      <c r="Q125" s="61">
        <f>'Input Model'!O$19</f>
        <v>25</v>
      </c>
      <c r="R125" s="61">
        <f t="shared" si="67"/>
        <v>535</v>
      </c>
      <c r="S125" s="61">
        <f>'Input Model'!O$36</f>
        <v>292.1875</v>
      </c>
      <c r="T125" s="61">
        <f>'Input Model'!O$44</f>
        <v>50.22</v>
      </c>
      <c r="U125" s="62">
        <f>'Input Model'!O$56</f>
        <v>25</v>
      </c>
      <c r="V125" s="136">
        <f t="shared" si="68"/>
        <v>367.40750000000003</v>
      </c>
      <c r="W125" s="112">
        <f t="shared" si="69"/>
        <v>167.59249999999997</v>
      </c>
      <c r="X125" s="62">
        <f>'Input Model'!O$65</f>
        <v>183</v>
      </c>
      <c r="Y125" s="61">
        <f t="shared" si="81"/>
        <v>525.40750000000003</v>
      </c>
      <c r="Z125" s="118">
        <f t="shared" si="70"/>
        <v>9.5924999999999727</v>
      </c>
      <c r="AA125" s="148">
        <f>'Input Model'!O$4</f>
        <v>750</v>
      </c>
      <c r="AB125" s="72">
        <f t="shared" si="71"/>
        <v>382500</v>
      </c>
      <c r="AC125" s="63">
        <f t="shared" si="72"/>
        <v>18750</v>
      </c>
      <c r="AD125" s="63">
        <f t="shared" si="73"/>
        <v>401250</v>
      </c>
      <c r="AE125" s="63">
        <f t="shared" si="74"/>
        <v>219140.625</v>
      </c>
      <c r="AF125" s="63">
        <f t="shared" si="75"/>
        <v>37665</v>
      </c>
      <c r="AG125" s="64">
        <f t="shared" si="76"/>
        <v>18750</v>
      </c>
      <c r="AH125" s="63">
        <f t="shared" si="77"/>
        <v>275555.625</v>
      </c>
      <c r="AI125" s="112">
        <f t="shared" si="78"/>
        <v>125694.375</v>
      </c>
      <c r="AJ125" s="65">
        <f t="shared" si="79"/>
        <v>137250</v>
      </c>
      <c r="AK125" s="98">
        <f t="shared" si="82"/>
        <v>394055.625</v>
      </c>
      <c r="AL125" s="107">
        <f t="shared" si="80"/>
        <v>7194.375</v>
      </c>
      <c r="AM125" s="431">
        <v>12</v>
      </c>
    </row>
    <row r="126" spans="1:39" x14ac:dyDescent="0.25">
      <c r="A126" s="425">
        <v>2010</v>
      </c>
      <c r="B126" s="130" t="s">
        <v>133</v>
      </c>
      <c r="C126" s="66">
        <v>9.8699999999999992</v>
      </c>
      <c r="D126" s="188">
        <f t="shared" si="83"/>
        <v>9.8699999999999992</v>
      </c>
      <c r="E126" s="47">
        <f t="shared" si="56"/>
        <v>0.49019607843137253</v>
      </c>
      <c r="F126" s="47">
        <f t="shared" si="57"/>
        <v>10.360196078431372</v>
      </c>
      <c r="G126" s="47">
        <f t="shared" si="58"/>
        <v>4.7194117647058826</v>
      </c>
      <c r="H126" s="48">
        <f t="shared" si="59"/>
        <v>1.1862745098039216</v>
      </c>
      <c r="I126" s="49">
        <f t="shared" si="60"/>
        <v>0.49019607843137253</v>
      </c>
      <c r="J126" s="48">
        <f t="shared" si="61"/>
        <v>6.395882352941177</v>
      </c>
      <c r="K126" s="125">
        <f t="shared" si="62"/>
        <v>3.9643137254901948</v>
      </c>
      <c r="L126" s="50">
        <f t="shared" si="63"/>
        <v>3.607843137254902</v>
      </c>
      <c r="M126" s="48">
        <f t="shared" si="64"/>
        <v>9.513529411764706</v>
      </c>
      <c r="N126" s="122">
        <f t="shared" si="65"/>
        <v>0.84666666666666579</v>
      </c>
      <c r="O126" s="151">
        <f>'Input Model'!N$10</f>
        <v>51</v>
      </c>
      <c r="P126" s="428">
        <f t="shared" si="66"/>
        <v>503.36999999999995</v>
      </c>
      <c r="Q126" s="51">
        <f>'Input Model'!N$19</f>
        <v>25</v>
      </c>
      <c r="R126" s="51">
        <f t="shared" si="67"/>
        <v>528.36999999999989</v>
      </c>
      <c r="S126" s="51">
        <f>'Input Model'!N$36</f>
        <v>240.69</v>
      </c>
      <c r="T126" s="51">
        <f>'Input Model'!N$44</f>
        <v>60.5</v>
      </c>
      <c r="U126" s="52">
        <f>'Input Model'!N$56</f>
        <v>25</v>
      </c>
      <c r="V126" s="135">
        <f t="shared" si="68"/>
        <v>326.19</v>
      </c>
      <c r="W126" s="111">
        <f t="shared" si="69"/>
        <v>202.17999999999989</v>
      </c>
      <c r="X126" s="52">
        <f>'Input Model'!N$65</f>
        <v>184</v>
      </c>
      <c r="Y126" s="51">
        <f t="shared" si="81"/>
        <v>485.19</v>
      </c>
      <c r="Z126" s="117">
        <f t="shared" si="70"/>
        <v>43.179999999999893</v>
      </c>
      <c r="AA126" s="147">
        <f>'Input Model'!N$4</f>
        <v>750</v>
      </c>
      <c r="AB126" s="429">
        <f t="shared" si="71"/>
        <v>377527.49999999994</v>
      </c>
      <c r="AC126" s="53">
        <f t="shared" si="72"/>
        <v>18750</v>
      </c>
      <c r="AD126" s="53">
        <f t="shared" si="73"/>
        <v>396277.49999999994</v>
      </c>
      <c r="AE126" s="53">
        <f t="shared" si="74"/>
        <v>180517.5</v>
      </c>
      <c r="AF126" s="53">
        <f t="shared" si="75"/>
        <v>45375</v>
      </c>
      <c r="AG126" s="54">
        <f t="shared" si="76"/>
        <v>18750</v>
      </c>
      <c r="AH126" s="53">
        <f t="shared" si="77"/>
        <v>244642.5</v>
      </c>
      <c r="AI126" s="111">
        <f t="shared" si="78"/>
        <v>151634.99999999994</v>
      </c>
      <c r="AJ126" s="55">
        <f t="shared" si="79"/>
        <v>138000</v>
      </c>
      <c r="AK126" s="97">
        <f t="shared" si="82"/>
        <v>363892.5</v>
      </c>
      <c r="AL126" s="106">
        <f t="shared" si="80"/>
        <v>32384.999999999942</v>
      </c>
      <c r="AM126" s="36">
        <v>1</v>
      </c>
    </row>
    <row r="127" spans="1:39" x14ac:dyDescent="0.25">
      <c r="A127" s="430" t="s">
        <v>4</v>
      </c>
      <c r="B127" s="33" t="s">
        <v>17</v>
      </c>
      <c r="C127" s="66">
        <v>9.98</v>
      </c>
      <c r="D127" s="188">
        <f t="shared" si="83"/>
        <v>9.98</v>
      </c>
      <c r="E127" s="47">
        <f t="shared" si="56"/>
        <v>0.49019607843137253</v>
      </c>
      <c r="F127" s="47">
        <f t="shared" si="57"/>
        <v>10.470196078431373</v>
      </c>
      <c r="G127" s="47">
        <f t="shared" si="58"/>
        <v>4.7194117647058826</v>
      </c>
      <c r="H127" s="48">
        <f t="shared" si="59"/>
        <v>1.1862745098039216</v>
      </c>
      <c r="I127" s="49">
        <f t="shared" si="60"/>
        <v>0.49019607843137253</v>
      </c>
      <c r="J127" s="48">
        <f t="shared" si="61"/>
        <v>6.395882352941177</v>
      </c>
      <c r="K127" s="125">
        <f t="shared" si="62"/>
        <v>4.074313725490196</v>
      </c>
      <c r="L127" s="50">
        <f t="shared" si="63"/>
        <v>3.607843137254902</v>
      </c>
      <c r="M127" s="48">
        <f t="shared" si="64"/>
        <v>9.513529411764706</v>
      </c>
      <c r="N127" s="122">
        <f t="shared" si="65"/>
        <v>0.956666666666667</v>
      </c>
      <c r="O127" s="151">
        <f>'Input Model'!N$10</f>
        <v>51</v>
      </c>
      <c r="P127" s="428">
        <f t="shared" si="66"/>
        <v>508.98</v>
      </c>
      <c r="Q127" s="51">
        <f>'Input Model'!N$19</f>
        <v>25</v>
      </c>
      <c r="R127" s="51">
        <f t="shared" si="67"/>
        <v>533.98</v>
      </c>
      <c r="S127" s="51">
        <f>'Input Model'!N$36</f>
        <v>240.69</v>
      </c>
      <c r="T127" s="51">
        <f>'Input Model'!N$44</f>
        <v>60.5</v>
      </c>
      <c r="U127" s="52">
        <f>'Input Model'!N$56</f>
        <v>25</v>
      </c>
      <c r="V127" s="135">
        <f t="shared" si="68"/>
        <v>326.19</v>
      </c>
      <c r="W127" s="111">
        <f t="shared" si="69"/>
        <v>207.79000000000002</v>
      </c>
      <c r="X127" s="52">
        <f>'Input Model'!N$65</f>
        <v>184</v>
      </c>
      <c r="Y127" s="51">
        <f t="shared" si="81"/>
        <v>485.19</v>
      </c>
      <c r="Z127" s="117">
        <f t="shared" si="70"/>
        <v>48.79000000000002</v>
      </c>
      <c r="AA127" s="147">
        <f>'Input Model'!N$4</f>
        <v>750</v>
      </c>
      <c r="AB127" s="429">
        <f t="shared" si="71"/>
        <v>381735</v>
      </c>
      <c r="AC127" s="53">
        <f t="shared" si="72"/>
        <v>18750</v>
      </c>
      <c r="AD127" s="53">
        <f t="shared" si="73"/>
        <v>400485</v>
      </c>
      <c r="AE127" s="53">
        <f t="shared" si="74"/>
        <v>180517.5</v>
      </c>
      <c r="AF127" s="53">
        <f t="shared" si="75"/>
        <v>45375</v>
      </c>
      <c r="AG127" s="54">
        <f t="shared" si="76"/>
        <v>18750</v>
      </c>
      <c r="AH127" s="53">
        <f t="shared" si="77"/>
        <v>244642.5</v>
      </c>
      <c r="AI127" s="111">
        <f t="shared" si="78"/>
        <v>155842.5</v>
      </c>
      <c r="AJ127" s="55">
        <f t="shared" si="79"/>
        <v>138000</v>
      </c>
      <c r="AK127" s="97">
        <f t="shared" si="82"/>
        <v>363892.5</v>
      </c>
      <c r="AL127" s="106">
        <f t="shared" si="80"/>
        <v>36592.5</v>
      </c>
      <c r="AM127" s="36">
        <v>2</v>
      </c>
    </row>
    <row r="128" spans="1:39" x14ac:dyDescent="0.25">
      <c r="A128" s="430" t="s">
        <v>4</v>
      </c>
      <c r="B128" s="33" t="s">
        <v>18</v>
      </c>
      <c r="C128" s="66">
        <v>10.9</v>
      </c>
      <c r="D128" s="188">
        <f t="shared" si="83"/>
        <v>10.9</v>
      </c>
      <c r="E128" s="47">
        <f t="shared" si="56"/>
        <v>0.49019607843137253</v>
      </c>
      <c r="F128" s="47">
        <f t="shared" si="57"/>
        <v>11.390196078431373</v>
      </c>
      <c r="G128" s="47">
        <f t="shared" si="58"/>
        <v>4.7194117647058826</v>
      </c>
      <c r="H128" s="48">
        <f t="shared" si="59"/>
        <v>1.1862745098039216</v>
      </c>
      <c r="I128" s="49">
        <f t="shared" si="60"/>
        <v>0.49019607843137253</v>
      </c>
      <c r="J128" s="48">
        <f t="shared" si="61"/>
        <v>6.395882352941177</v>
      </c>
      <c r="K128" s="125">
        <f t="shared" si="62"/>
        <v>4.9943137254901959</v>
      </c>
      <c r="L128" s="50">
        <f t="shared" si="63"/>
        <v>3.607843137254902</v>
      </c>
      <c r="M128" s="48">
        <f t="shared" si="64"/>
        <v>9.513529411764706</v>
      </c>
      <c r="N128" s="122">
        <f t="shared" si="65"/>
        <v>1.8766666666666669</v>
      </c>
      <c r="O128" s="151">
        <f>'Input Model'!N$10</f>
        <v>51</v>
      </c>
      <c r="P128" s="428">
        <f t="shared" si="66"/>
        <v>555.9</v>
      </c>
      <c r="Q128" s="51">
        <f>'Input Model'!N$19</f>
        <v>25</v>
      </c>
      <c r="R128" s="51">
        <f t="shared" si="67"/>
        <v>580.9</v>
      </c>
      <c r="S128" s="51">
        <f>'Input Model'!N$36</f>
        <v>240.69</v>
      </c>
      <c r="T128" s="51">
        <f>'Input Model'!N$44</f>
        <v>60.5</v>
      </c>
      <c r="U128" s="52">
        <f>'Input Model'!N$56</f>
        <v>25</v>
      </c>
      <c r="V128" s="135">
        <f t="shared" si="68"/>
        <v>326.19</v>
      </c>
      <c r="W128" s="111">
        <f t="shared" si="69"/>
        <v>254.70999999999998</v>
      </c>
      <c r="X128" s="52">
        <f>'Input Model'!N$65</f>
        <v>184</v>
      </c>
      <c r="Y128" s="51">
        <f t="shared" si="81"/>
        <v>485.19</v>
      </c>
      <c r="Z128" s="117">
        <f t="shared" si="70"/>
        <v>95.70999999999998</v>
      </c>
      <c r="AA128" s="147">
        <f>'Input Model'!N$4</f>
        <v>750</v>
      </c>
      <c r="AB128" s="429">
        <f t="shared" si="71"/>
        <v>416925</v>
      </c>
      <c r="AC128" s="53">
        <f t="shared" si="72"/>
        <v>18750</v>
      </c>
      <c r="AD128" s="53">
        <f t="shared" si="73"/>
        <v>435675</v>
      </c>
      <c r="AE128" s="53">
        <f t="shared" si="74"/>
        <v>180517.5</v>
      </c>
      <c r="AF128" s="53">
        <f t="shared" si="75"/>
        <v>45375</v>
      </c>
      <c r="AG128" s="54">
        <f t="shared" si="76"/>
        <v>18750</v>
      </c>
      <c r="AH128" s="53">
        <f t="shared" si="77"/>
        <v>244642.5</v>
      </c>
      <c r="AI128" s="111">
        <f t="shared" si="78"/>
        <v>191032.5</v>
      </c>
      <c r="AJ128" s="55">
        <f t="shared" si="79"/>
        <v>138000</v>
      </c>
      <c r="AK128" s="97">
        <f t="shared" si="82"/>
        <v>363892.5</v>
      </c>
      <c r="AL128" s="106">
        <f t="shared" si="80"/>
        <v>71782.5</v>
      </c>
      <c r="AM128" s="36">
        <v>3</v>
      </c>
    </row>
    <row r="129" spans="1:39" x14ac:dyDescent="0.25">
      <c r="A129" s="430" t="s">
        <v>4</v>
      </c>
      <c r="B129" s="33" t="s">
        <v>19</v>
      </c>
      <c r="C129" s="66">
        <v>11.6</v>
      </c>
      <c r="D129" s="188">
        <f t="shared" si="83"/>
        <v>11.6</v>
      </c>
      <c r="E129" s="47">
        <f t="shared" si="56"/>
        <v>0.49019607843137253</v>
      </c>
      <c r="F129" s="47">
        <f t="shared" si="57"/>
        <v>12.090196078431372</v>
      </c>
      <c r="G129" s="47">
        <f t="shared" si="58"/>
        <v>4.7194117647058826</v>
      </c>
      <c r="H129" s="48">
        <f t="shared" si="59"/>
        <v>1.1862745098039216</v>
      </c>
      <c r="I129" s="49">
        <f t="shared" si="60"/>
        <v>0.49019607843137253</v>
      </c>
      <c r="J129" s="48">
        <f t="shared" si="61"/>
        <v>6.395882352941177</v>
      </c>
      <c r="K129" s="125">
        <f t="shared" si="62"/>
        <v>5.6943137254901952</v>
      </c>
      <c r="L129" s="50">
        <f t="shared" si="63"/>
        <v>3.607843137254902</v>
      </c>
      <c r="M129" s="48">
        <f t="shared" si="64"/>
        <v>9.513529411764706</v>
      </c>
      <c r="N129" s="122">
        <f t="shared" si="65"/>
        <v>2.5766666666666662</v>
      </c>
      <c r="O129" s="151">
        <f>'Input Model'!N$10</f>
        <v>51</v>
      </c>
      <c r="P129" s="428">
        <f t="shared" si="66"/>
        <v>591.6</v>
      </c>
      <c r="Q129" s="51">
        <f>'Input Model'!N$19</f>
        <v>25</v>
      </c>
      <c r="R129" s="51">
        <f t="shared" si="67"/>
        <v>616.6</v>
      </c>
      <c r="S129" s="51">
        <f>'Input Model'!N$36</f>
        <v>240.69</v>
      </c>
      <c r="T129" s="51">
        <f>'Input Model'!N$44</f>
        <v>60.5</v>
      </c>
      <c r="U129" s="52">
        <f>'Input Model'!N$56</f>
        <v>25</v>
      </c>
      <c r="V129" s="135">
        <f t="shared" si="68"/>
        <v>326.19</v>
      </c>
      <c r="W129" s="111">
        <f t="shared" si="69"/>
        <v>290.41000000000003</v>
      </c>
      <c r="X129" s="52">
        <f>'Input Model'!N$65</f>
        <v>184</v>
      </c>
      <c r="Y129" s="51">
        <f t="shared" si="81"/>
        <v>485.19</v>
      </c>
      <c r="Z129" s="117">
        <f t="shared" si="70"/>
        <v>131.41000000000003</v>
      </c>
      <c r="AA129" s="147">
        <f>'Input Model'!N$4</f>
        <v>750</v>
      </c>
      <c r="AB129" s="429">
        <f t="shared" si="71"/>
        <v>443700</v>
      </c>
      <c r="AC129" s="53">
        <f t="shared" si="72"/>
        <v>18750</v>
      </c>
      <c r="AD129" s="53">
        <f t="shared" si="73"/>
        <v>462450</v>
      </c>
      <c r="AE129" s="53">
        <f t="shared" si="74"/>
        <v>180517.5</v>
      </c>
      <c r="AF129" s="53">
        <f t="shared" si="75"/>
        <v>45375</v>
      </c>
      <c r="AG129" s="54">
        <f t="shared" si="76"/>
        <v>18750</v>
      </c>
      <c r="AH129" s="53">
        <f t="shared" si="77"/>
        <v>244642.5</v>
      </c>
      <c r="AI129" s="111">
        <f t="shared" si="78"/>
        <v>217807.5</v>
      </c>
      <c r="AJ129" s="55">
        <f t="shared" si="79"/>
        <v>138000</v>
      </c>
      <c r="AK129" s="97">
        <f t="shared" si="82"/>
        <v>363892.5</v>
      </c>
      <c r="AL129" s="106">
        <f t="shared" si="80"/>
        <v>98557.5</v>
      </c>
      <c r="AM129" s="36">
        <v>4</v>
      </c>
    </row>
    <row r="130" spans="1:39" x14ac:dyDescent="0.25">
      <c r="A130" s="430" t="s">
        <v>4</v>
      </c>
      <c r="B130" s="33" t="s">
        <v>20</v>
      </c>
      <c r="C130" s="66">
        <v>11.8</v>
      </c>
      <c r="D130" s="188">
        <f t="shared" si="83"/>
        <v>11.8</v>
      </c>
      <c r="E130" s="47">
        <f t="shared" si="56"/>
        <v>0.49019607843137253</v>
      </c>
      <c r="F130" s="47">
        <f t="shared" si="57"/>
        <v>12.290196078431373</v>
      </c>
      <c r="G130" s="47">
        <f t="shared" si="58"/>
        <v>4.7194117647058826</v>
      </c>
      <c r="H130" s="48">
        <f t="shared" si="59"/>
        <v>1.1862745098039216</v>
      </c>
      <c r="I130" s="49">
        <f t="shared" si="60"/>
        <v>0.49019607843137253</v>
      </c>
      <c r="J130" s="48">
        <f t="shared" si="61"/>
        <v>6.395882352941177</v>
      </c>
      <c r="K130" s="125">
        <f t="shared" si="62"/>
        <v>5.8943137254901963</v>
      </c>
      <c r="L130" s="50">
        <f t="shared" si="63"/>
        <v>3.607843137254902</v>
      </c>
      <c r="M130" s="48">
        <f t="shared" si="64"/>
        <v>9.513529411764706</v>
      </c>
      <c r="N130" s="122">
        <f t="shared" si="65"/>
        <v>2.7766666666666673</v>
      </c>
      <c r="O130" s="151">
        <f>'Input Model'!N$10</f>
        <v>51</v>
      </c>
      <c r="P130" s="428">
        <f t="shared" si="66"/>
        <v>601.80000000000007</v>
      </c>
      <c r="Q130" s="51">
        <f>'Input Model'!N$19</f>
        <v>25</v>
      </c>
      <c r="R130" s="51">
        <f t="shared" si="67"/>
        <v>626.80000000000007</v>
      </c>
      <c r="S130" s="51">
        <f>'Input Model'!N$36</f>
        <v>240.69</v>
      </c>
      <c r="T130" s="51">
        <f>'Input Model'!N$44</f>
        <v>60.5</v>
      </c>
      <c r="U130" s="52">
        <f>'Input Model'!N$56</f>
        <v>25</v>
      </c>
      <c r="V130" s="135">
        <f t="shared" si="68"/>
        <v>326.19</v>
      </c>
      <c r="W130" s="111">
        <f t="shared" si="69"/>
        <v>300.61000000000007</v>
      </c>
      <c r="X130" s="52">
        <f>'Input Model'!N$65</f>
        <v>184</v>
      </c>
      <c r="Y130" s="51">
        <f t="shared" si="81"/>
        <v>485.19</v>
      </c>
      <c r="Z130" s="117">
        <f t="shared" si="70"/>
        <v>141.61000000000007</v>
      </c>
      <c r="AA130" s="147">
        <f>'Input Model'!N$4</f>
        <v>750</v>
      </c>
      <c r="AB130" s="429">
        <f t="shared" si="71"/>
        <v>451350.00000000006</v>
      </c>
      <c r="AC130" s="53">
        <f t="shared" si="72"/>
        <v>18750</v>
      </c>
      <c r="AD130" s="53">
        <f t="shared" si="73"/>
        <v>470100.00000000006</v>
      </c>
      <c r="AE130" s="53">
        <f t="shared" si="74"/>
        <v>180517.5</v>
      </c>
      <c r="AF130" s="53">
        <f t="shared" si="75"/>
        <v>45375</v>
      </c>
      <c r="AG130" s="54">
        <f t="shared" si="76"/>
        <v>18750</v>
      </c>
      <c r="AH130" s="53">
        <f t="shared" si="77"/>
        <v>244642.5</v>
      </c>
      <c r="AI130" s="111">
        <f t="shared" si="78"/>
        <v>225457.50000000006</v>
      </c>
      <c r="AJ130" s="55">
        <f t="shared" si="79"/>
        <v>138000</v>
      </c>
      <c r="AK130" s="97">
        <f t="shared" si="82"/>
        <v>363892.5</v>
      </c>
      <c r="AL130" s="106">
        <f t="shared" si="80"/>
        <v>106207.50000000006</v>
      </c>
      <c r="AM130" s="36">
        <v>5</v>
      </c>
    </row>
    <row r="131" spans="1:39" x14ac:dyDescent="0.25">
      <c r="A131" s="430" t="s">
        <v>4</v>
      </c>
      <c r="B131" s="33" t="s">
        <v>21</v>
      </c>
      <c r="C131" s="66">
        <v>12.6</v>
      </c>
      <c r="D131" s="188">
        <f t="shared" si="83"/>
        <v>12.6</v>
      </c>
      <c r="E131" s="47">
        <f t="shared" si="56"/>
        <v>0.49019607843137253</v>
      </c>
      <c r="F131" s="47">
        <f t="shared" si="57"/>
        <v>13.090196078431372</v>
      </c>
      <c r="G131" s="47">
        <f t="shared" si="58"/>
        <v>4.7194117647058826</v>
      </c>
      <c r="H131" s="48">
        <f t="shared" si="59"/>
        <v>1.1862745098039216</v>
      </c>
      <c r="I131" s="49">
        <f t="shared" si="60"/>
        <v>0.49019607843137253</v>
      </c>
      <c r="J131" s="48">
        <f t="shared" si="61"/>
        <v>6.395882352941177</v>
      </c>
      <c r="K131" s="125">
        <f t="shared" si="62"/>
        <v>6.6943137254901952</v>
      </c>
      <c r="L131" s="50">
        <f t="shared" si="63"/>
        <v>3.607843137254902</v>
      </c>
      <c r="M131" s="48">
        <f t="shared" si="64"/>
        <v>9.513529411764706</v>
      </c>
      <c r="N131" s="122">
        <f t="shared" si="65"/>
        <v>3.5766666666666662</v>
      </c>
      <c r="O131" s="151">
        <f>'Input Model'!N$10</f>
        <v>51</v>
      </c>
      <c r="P131" s="428">
        <f t="shared" si="66"/>
        <v>642.6</v>
      </c>
      <c r="Q131" s="51">
        <f>'Input Model'!N$19</f>
        <v>25</v>
      </c>
      <c r="R131" s="51">
        <f t="shared" si="67"/>
        <v>667.6</v>
      </c>
      <c r="S131" s="51">
        <f>'Input Model'!N$36</f>
        <v>240.69</v>
      </c>
      <c r="T131" s="51">
        <f>'Input Model'!N$44</f>
        <v>60.5</v>
      </c>
      <c r="U131" s="52">
        <f>'Input Model'!N$56</f>
        <v>25</v>
      </c>
      <c r="V131" s="135">
        <f t="shared" si="68"/>
        <v>326.19</v>
      </c>
      <c r="W131" s="111">
        <f t="shared" si="69"/>
        <v>341.41</v>
      </c>
      <c r="X131" s="52">
        <f>'Input Model'!N$65</f>
        <v>184</v>
      </c>
      <c r="Y131" s="51">
        <f t="shared" si="81"/>
        <v>485.19</v>
      </c>
      <c r="Z131" s="117">
        <f t="shared" si="70"/>
        <v>182.41000000000003</v>
      </c>
      <c r="AA131" s="147">
        <f>'Input Model'!N$4</f>
        <v>750</v>
      </c>
      <c r="AB131" s="429">
        <f t="shared" si="71"/>
        <v>481950</v>
      </c>
      <c r="AC131" s="53">
        <f t="shared" si="72"/>
        <v>18750</v>
      </c>
      <c r="AD131" s="53">
        <f t="shared" si="73"/>
        <v>500700</v>
      </c>
      <c r="AE131" s="53">
        <f t="shared" si="74"/>
        <v>180517.5</v>
      </c>
      <c r="AF131" s="53">
        <f t="shared" si="75"/>
        <v>45375</v>
      </c>
      <c r="AG131" s="54">
        <f t="shared" si="76"/>
        <v>18750</v>
      </c>
      <c r="AH131" s="53">
        <f t="shared" si="77"/>
        <v>244642.5</v>
      </c>
      <c r="AI131" s="111">
        <f t="shared" si="78"/>
        <v>256057.5</v>
      </c>
      <c r="AJ131" s="55">
        <f t="shared" si="79"/>
        <v>138000</v>
      </c>
      <c r="AK131" s="97">
        <f t="shared" si="82"/>
        <v>363892.5</v>
      </c>
      <c r="AL131" s="106">
        <f t="shared" si="80"/>
        <v>136807.5</v>
      </c>
      <c r="AM131" s="36">
        <v>6</v>
      </c>
    </row>
    <row r="132" spans="1:39" x14ac:dyDescent="0.25">
      <c r="A132" s="430" t="s">
        <v>4</v>
      </c>
      <c r="B132" s="33" t="s">
        <v>11</v>
      </c>
      <c r="C132" s="66">
        <v>12.4</v>
      </c>
      <c r="D132" s="188">
        <f t="shared" si="83"/>
        <v>12.4</v>
      </c>
      <c r="E132" s="47">
        <f t="shared" si="56"/>
        <v>0.49019607843137253</v>
      </c>
      <c r="F132" s="47">
        <f t="shared" si="57"/>
        <v>12.890196078431373</v>
      </c>
      <c r="G132" s="47">
        <f t="shared" si="58"/>
        <v>4.7194117647058826</v>
      </c>
      <c r="H132" s="48">
        <f t="shared" si="59"/>
        <v>1.1862745098039216</v>
      </c>
      <c r="I132" s="49">
        <f t="shared" si="60"/>
        <v>0.49019607843137253</v>
      </c>
      <c r="J132" s="48">
        <f t="shared" si="61"/>
        <v>6.395882352941177</v>
      </c>
      <c r="K132" s="125">
        <f t="shared" si="62"/>
        <v>6.4943137254901959</v>
      </c>
      <c r="L132" s="50">
        <f t="shared" si="63"/>
        <v>3.607843137254902</v>
      </c>
      <c r="M132" s="48">
        <f t="shared" si="64"/>
        <v>9.513529411764706</v>
      </c>
      <c r="N132" s="122">
        <f t="shared" si="65"/>
        <v>3.3766666666666669</v>
      </c>
      <c r="O132" s="151">
        <f>'Input Model'!N$10</f>
        <v>51</v>
      </c>
      <c r="P132" s="428">
        <f t="shared" si="66"/>
        <v>632.4</v>
      </c>
      <c r="Q132" s="51">
        <f>'Input Model'!N$19</f>
        <v>25</v>
      </c>
      <c r="R132" s="51">
        <f t="shared" si="67"/>
        <v>657.4</v>
      </c>
      <c r="S132" s="51">
        <f>'Input Model'!N$36</f>
        <v>240.69</v>
      </c>
      <c r="T132" s="51">
        <f>'Input Model'!N$44</f>
        <v>60.5</v>
      </c>
      <c r="U132" s="52">
        <f>'Input Model'!N$56</f>
        <v>25</v>
      </c>
      <c r="V132" s="135">
        <f t="shared" si="68"/>
        <v>326.19</v>
      </c>
      <c r="W132" s="111">
        <f t="shared" si="69"/>
        <v>331.21</v>
      </c>
      <c r="X132" s="52">
        <f>'Input Model'!N$65</f>
        <v>184</v>
      </c>
      <c r="Y132" s="51">
        <f t="shared" si="81"/>
        <v>485.19</v>
      </c>
      <c r="Z132" s="117">
        <f t="shared" si="70"/>
        <v>172.20999999999998</v>
      </c>
      <c r="AA132" s="147">
        <f>'Input Model'!N$4</f>
        <v>750</v>
      </c>
      <c r="AB132" s="429">
        <f t="shared" si="71"/>
        <v>474300</v>
      </c>
      <c r="AC132" s="53">
        <f t="shared" si="72"/>
        <v>18750</v>
      </c>
      <c r="AD132" s="53">
        <f t="shared" si="73"/>
        <v>493050</v>
      </c>
      <c r="AE132" s="53">
        <f t="shared" si="74"/>
        <v>180517.5</v>
      </c>
      <c r="AF132" s="53">
        <f t="shared" si="75"/>
        <v>45375</v>
      </c>
      <c r="AG132" s="54">
        <f t="shared" si="76"/>
        <v>18750</v>
      </c>
      <c r="AH132" s="53">
        <f t="shared" si="77"/>
        <v>244642.5</v>
      </c>
      <c r="AI132" s="111">
        <f t="shared" si="78"/>
        <v>248407.5</v>
      </c>
      <c r="AJ132" s="55">
        <f t="shared" si="79"/>
        <v>138000</v>
      </c>
      <c r="AK132" s="97">
        <f t="shared" si="82"/>
        <v>363892.5</v>
      </c>
      <c r="AL132" s="106">
        <f t="shared" si="80"/>
        <v>129157.5</v>
      </c>
      <c r="AM132" s="36">
        <v>7</v>
      </c>
    </row>
    <row r="133" spans="1:39" x14ac:dyDescent="0.25">
      <c r="A133" s="430" t="s">
        <v>4</v>
      </c>
      <c r="B133" s="33" t="s">
        <v>12</v>
      </c>
      <c r="C133" s="66">
        <v>12.9</v>
      </c>
      <c r="D133" s="188">
        <f t="shared" si="83"/>
        <v>12.9</v>
      </c>
      <c r="E133" s="47">
        <f t="shared" si="56"/>
        <v>0.49019607843137253</v>
      </c>
      <c r="F133" s="47">
        <f t="shared" si="57"/>
        <v>13.390196078431373</v>
      </c>
      <c r="G133" s="47">
        <f t="shared" si="58"/>
        <v>4.7194117647058826</v>
      </c>
      <c r="H133" s="48">
        <f t="shared" si="59"/>
        <v>1.1862745098039216</v>
      </c>
      <c r="I133" s="49">
        <f t="shared" si="60"/>
        <v>0.49019607843137253</v>
      </c>
      <c r="J133" s="48">
        <f t="shared" si="61"/>
        <v>6.395882352941177</v>
      </c>
      <c r="K133" s="125">
        <f t="shared" si="62"/>
        <v>6.9943137254901959</v>
      </c>
      <c r="L133" s="50">
        <f t="shared" si="63"/>
        <v>3.607843137254902</v>
      </c>
      <c r="M133" s="48">
        <f t="shared" si="64"/>
        <v>9.513529411764706</v>
      </c>
      <c r="N133" s="122">
        <f t="shared" si="65"/>
        <v>3.8766666666666669</v>
      </c>
      <c r="O133" s="151">
        <f>'Input Model'!N$10</f>
        <v>51</v>
      </c>
      <c r="P133" s="428">
        <f t="shared" si="66"/>
        <v>657.9</v>
      </c>
      <c r="Q133" s="51">
        <f>'Input Model'!N$19</f>
        <v>25</v>
      </c>
      <c r="R133" s="51">
        <f t="shared" si="67"/>
        <v>682.9</v>
      </c>
      <c r="S133" s="51">
        <f>'Input Model'!N$36</f>
        <v>240.69</v>
      </c>
      <c r="T133" s="51">
        <f>'Input Model'!N$44</f>
        <v>60.5</v>
      </c>
      <c r="U133" s="52">
        <f>'Input Model'!N$56</f>
        <v>25</v>
      </c>
      <c r="V133" s="135">
        <f t="shared" si="68"/>
        <v>326.19</v>
      </c>
      <c r="W133" s="111">
        <f t="shared" si="69"/>
        <v>356.71</v>
      </c>
      <c r="X133" s="52">
        <f>'Input Model'!N$65</f>
        <v>184</v>
      </c>
      <c r="Y133" s="51">
        <f t="shared" si="81"/>
        <v>485.19</v>
      </c>
      <c r="Z133" s="117">
        <f t="shared" si="70"/>
        <v>197.70999999999998</v>
      </c>
      <c r="AA133" s="147">
        <f>'Input Model'!N$4</f>
        <v>750</v>
      </c>
      <c r="AB133" s="429">
        <f t="shared" si="71"/>
        <v>493425</v>
      </c>
      <c r="AC133" s="53">
        <f t="shared" si="72"/>
        <v>18750</v>
      </c>
      <c r="AD133" s="53">
        <f t="shared" si="73"/>
        <v>512175</v>
      </c>
      <c r="AE133" s="53">
        <f t="shared" si="74"/>
        <v>180517.5</v>
      </c>
      <c r="AF133" s="53">
        <f t="shared" si="75"/>
        <v>45375</v>
      </c>
      <c r="AG133" s="54">
        <f t="shared" si="76"/>
        <v>18750</v>
      </c>
      <c r="AH133" s="53">
        <f t="shared" si="77"/>
        <v>244642.5</v>
      </c>
      <c r="AI133" s="111">
        <f t="shared" si="78"/>
        <v>267532.5</v>
      </c>
      <c r="AJ133" s="55">
        <f t="shared" si="79"/>
        <v>138000</v>
      </c>
      <c r="AK133" s="97">
        <f t="shared" si="82"/>
        <v>363892.5</v>
      </c>
      <c r="AL133" s="106">
        <f t="shared" si="80"/>
        <v>148282.5</v>
      </c>
      <c r="AM133" s="36">
        <v>8</v>
      </c>
    </row>
    <row r="134" spans="1:39" x14ac:dyDescent="0.25">
      <c r="A134" s="430" t="s">
        <v>4</v>
      </c>
      <c r="B134" s="33" t="s">
        <v>13</v>
      </c>
      <c r="C134" s="66">
        <v>13.2</v>
      </c>
      <c r="D134" s="188">
        <f t="shared" ref="D134:D197" si="84">C134</f>
        <v>13.2</v>
      </c>
      <c r="E134" s="47">
        <f t="shared" si="56"/>
        <v>0.49019607843137253</v>
      </c>
      <c r="F134" s="47">
        <f t="shared" si="57"/>
        <v>13.690196078431372</v>
      </c>
      <c r="G134" s="47">
        <f t="shared" si="58"/>
        <v>4.7194117647058826</v>
      </c>
      <c r="H134" s="48">
        <f t="shared" si="59"/>
        <v>1.1862745098039216</v>
      </c>
      <c r="I134" s="49">
        <f t="shared" si="60"/>
        <v>0.49019607843137253</v>
      </c>
      <c r="J134" s="48">
        <f t="shared" si="61"/>
        <v>6.395882352941177</v>
      </c>
      <c r="K134" s="125">
        <f t="shared" si="62"/>
        <v>7.2943137254901949</v>
      </c>
      <c r="L134" s="50">
        <f t="shared" si="63"/>
        <v>3.607843137254902</v>
      </c>
      <c r="M134" s="48">
        <f t="shared" si="64"/>
        <v>9.513529411764706</v>
      </c>
      <c r="N134" s="122">
        <f t="shared" si="65"/>
        <v>4.1766666666666659</v>
      </c>
      <c r="O134" s="151">
        <f>'Input Model'!N$10</f>
        <v>51</v>
      </c>
      <c r="P134" s="428">
        <f t="shared" si="66"/>
        <v>673.19999999999993</v>
      </c>
      <c r="Q134" s="51">
        <f>'Input Model'!N$19</f>
        <v>25</v>
      </c>
      <c r="R134" s="51">
        <f t="shared" si="67"/>
        <v>698.19999999999993</v>
      </c>
      <c r="S134" s="51">
        <f>'Input Model'!N$36</f>
        <v>240.69</v>
      </c>
      <c r="T134" s="51">
        <f>'Input Model'!N$44</f>
        <v>60.5</v>
      </c>
      <c r="U134" s="52">
        <f>'Input Model'!N$56</f>
        <v>25</v>
      </c>
      <c r="V134" s="135">
        <f t="shared" si="68"/>
        <v>326.19</v>
      </c>
      <c r="W134" s="111">
        <f t="shared" si="69"/>
        <v>372.00999999999993</v>
      </c>
      <c r="X134" s="52">
        <f>'Input Model'!N$65</f>
        <v>184</v>
      </c>
      <c r="Y134" s="51">
        <f t="shared" si="81"/>
        <v>485.19</v>
      </c>
      <c r="Z134" s="117">
        <f t="shared" si="70"/>
        <v>213.00999999999993</v>
      </c>
      <c r="AA134" s="147">
        <f>'Input Model'!N$4</f>
        <v>750</v>
      </c>
      <c r="AB134" s="429">
        <f t="shared" si="71"/>
        <v>504899.99999999994</v>
      </c>
      <c r="AC134" s="53">
        <f t="shared" si="72"/>
        <v>18750</v>
      </c>
      <c r="AD134" s="53">
        <f t="shared" si="73"/>
        <v>523649.99999999994</v>
      </c>
      <c r="AE134" s="53">
        <f t="shared" si="74"/>
        <v>180517.5</v>
      </c>
      <c r="AF134" s="53">
        <f t="shared" si="75"/>
        <v>45375</v>
      </c>
      <c r="AG134" s="54">
        <f t="shared" si="76"/>
        <v>18750</v>
      </c>
      <c r="AH134" s="53">
        <f t="shared" si="77"/>
        <v>244642.5</v>
      </c>
      <c r="AI134" s="111">
        <f t="shared" si="78"/>
        <v>279007.49999999994</v>
      </c>
      <c r="AJ134" s="55">
        <f t="shared" si="79"/>
        <v>138000</v>
      </c>
      <c r="AK134" s="97">
        <f t="shared" si="82"/>
        <v>363892.5</v>
      </c>
      <c r="AL134" s="106">
        <f t="shared" si="80"/>
        <v>159757.49999999994</v>
      </c>
      <c r="AM134" s="36">
        <v>9</v>
      </c>
    </row>
    <row r="135" spans="1:39" x14ac:dyDescent="0.25">
      <c r="A135" s="430" t="s">
        <v>4</v>
      </c>
      <c r="B135" s="33" t="s">
        <v>14</v>
      </c>
      <c r="C135" s="66">
        <v>13.2</v>
      </c>
      <c r="D135" s="188">
        <f t="shared" si="84"/>
        <v>13.2</v>
      </c>
      <c r="E135" s="47">
        <f t="shared" ref="E135:E198" si="85">Q135/O135</f>
        <v>0.49019607843137253</v>
      </c>
      <c r="F135" s="47">
        <f t="shared" ref="F135:F198" si="86">SUM(D135:E135)</f>
        <v>13.690196078431372</v>
      </c>
      <c r="G135" s="47">
        <f t="shared" ref="G135:G198" si="87">S135/O135</f>
        <v>4.7194117647058826</v>
      </c>
      <c r="H135" s="48">
        <f t="shared" ref="H135:H198" si="88">T135/O135</f>
        <v>1.1862745098039216</v>
      </c>
      <c r="I135" s="49">
        <f t="shared" ref="I135:I198" si="89">U135/O135</f>
        <v>0.49019607843137253</v>
      </c>
      <c r="J135" s="48">
        <f t="shared" ref="J135:J198" si="90">SUM(G135:I135)</f>
        <v>6.395882352941177</v>
      </c>
      <c r="K135" s="125">
        <f t="shared" ref="K135:K198" si="91">F135-J135</f>
        <v>7.2943137254901949</v>
      </c>
      <c r="L135" s="50">
        <f t="shared" ref="L135:L198" si="92">X135/O135</f>
        <v>3.607843137254902</v>
      </c>
      <c r="M135" s="48">
        <f t="shared" ref="M135:M198" si="93">G135+H135+L135</f>
        <v>9.513529411764706</v>
      </c>
      <c r="N135" s="122">
        <f t="shared" ref="N135:N198" si="94">F135-M135</f>
        <v>4.1766666666666659</v>
      </c>
      <c r="O135" s="151">
        <f>'Input Model'!N$10</f>
        <v>51</v>
      </c>
      <c r="P135" s="428">
        <f t="shared" ref="P135:P198" si="95">C135*O135</f>
        <v>673.19999999999993</v>
      </c>
      <c r="Q135" s="51">
        <f>'Input Model'!N$19</f>
        <v>25</v>
      </c>
      <c r="R135" s="51">
        <f t="shared" ref="R135:R198" si="96">SUM(P135:Q135)</f>
        <v>698.19999999999993</v>
      </c>
      <c r="S135" s="51">
        <f>'Input Model'!N$36</f>
        <v>240.69</v>
      </c>
      <c r="T135" s="51">
        <f>'Input Model'!N$44</f>
        <v>60.5</v>
      </c>
      <c r="U135" s="52">
        <f>'Input Model'!N$56</f>
        <v>25</v>
      </c>
      <c r="V135" s="135">
        <f t="shared" ref="V135:V198" si="97">SUM(S135:U135)</f>
        <v>326.19</v>
      </c>
      <c r="W135" s="111">
        <f t="shared" ref="W135:W198" si="98">R135-V135</f>
        <v>372.00999999999993</v>
      </c>
      <c r="X135" s="52">
        <f>'Input Model'!N$65</f>
        <v>184</v>
      </c>
      <c r="Y135" s="51">
        <f t="shared" si="81"/>
        <v>485.19</v>
      </c>
      <c r="Z135" s="117">
        <f t="shared" ref="Z135:Z198" si="99">R135-Y135</f>
        <v>213.00999999999993</v>
      </c>
      <c r="AA135" s="147">
        <f>'Input Model'!N$4</f>
        <v>750</v>
      </c>
      <c r="AB135" s="429">
        <f t="shared" ref="AB135:AB198" si="100">P135*AA135</f>
        <v>504899.99999999994</v>
      </c>
      <c r="AC135" s="53">
        <f t="shared" ref="AC135:AC198" si="101">Q135*AA135</f>
        <v>18750</v>
      </c>
      <c r="AD135" s="53">
        <f t="shared" ref="AD135:AD198" si="102">SUM(AB135:AC135)</f>
        <v>523649.99999999994</v>
      </c>
      <c r="AE135" s="53">
        <f t="shared" ref="AE135:AE198" si="103">S135*AA135</f>
        <v>180517.5</v>
      </c>
      <c r="AF135" s="53">
        <f t="shared" ref="AF135:AF198" si="104">T135*AA135</f>
        <v>45375</v>
      </c>
      <c r="AG135" s="54">
        <f t="shared" ref="AG135:AG198" si="105">U135*AA135</f>
        <v>18750</v>
      </c>
      <c r="AH135" s="53">
        <f t="shared" ref="AH135:AH198" si="106">SUM(AE135:AG135)</f>
        <v>244642.5</v>
      </c>
      <c r="AI135" s="111">
        <f t="shared" ref="AI135:AI198" si="107">AD135-AH135</f>
        <v>279007.49999999994</v>
      </c>
      <c r="AJ135" s="55">
        <f t="shared" ref="AJ135:AJ198" si="108">X135*AA135</f>
        <v>138000</v>
      </c>
      <c r="AK135" s="97">
        <f t="shared" si="82"/>
        <v>363892.5</v>
      </c>
      <c r="AL135" s="106">
        <f t="shared" ref="AL135:AL198" si="109">AD135-AK135</f>
        <v>159757.49999999994</v>
      </c>
      <c r="AM135" s="36">
        <v>10</v>
      </c>
    </row>
    <row r="136" spans="1:39" x14ac:dyDescent="0.25">
      <c r="A136" s="430" t="s">
        <v>4</v>
      </c>
      <c r="B136" s="33" t="s">
        <v>15</v>
      </c>
      <c r="C136" s="66">
        <v>13</v>
      </c>
      <c r="D136" s="188">
        <f t="shared" si="84"/>
        <v>13</v>
      </c>
      <c r="E136" s="47">
        <f t="shared" si="85"/>
        <v>0.49019607843137253</v>
      </c>
      <c r="F136" s="47">
        <f t="shared" si="86"/>
        <v>13.490196078431373</v>
      </c>
      <c r="G136" s="47">
        <f t="shared" si="87"/>
        <v>4.7194117647058826</v>
      </c>
      <c r="H136" s="48">
        <f t="shared" si="88"/>
        <v>1.1862745098039216</v>
      </c>
      <c r="I136" s="49">
        <f t="shared" si="89"/>
        <v>0.49019607843137253</v>
      </c>
      <c r="J136" s="48">
        <f t="shared" si="90"/>
        <v>6.395882352941177</v>
      </c>
      <c r="K136" s="125">
        <f t="shared" si="91"/>
        <v>7.0943137254901956</v>
      </c>
      <c r="L136" s="50">
        <f t="shared" si="92"/>
        <v>3.607843137254902</v>
      </c>
      <c r="M136" s="48">
        <f t="shared" si="93"/>
        <v>9.513529411764706</v>
      </c>
      <c r="N136" s="122">
        <f t="shared" si="94"/>
        <v>3.9766666666666666</v>
      </c>
      <c r="O136" s="151">
        <f>'Input Model'!N$10</f>
        <v>51</v>
      </c>
      <c r="P136" s="428">
        <f t="shared" si="95"/>
        <v>663</v>
      </c>
      <c r="Q136" s="51">
        <f>'Input Model'!N$19</f>
        <v>25</v>
      </c>
      <c r="R136" s="51">
        <f t="shared" si="96"/>
        <v>688</v>
      </c>
      <c r="S136" s="51">
        <f>'Input Model'!N$36</f>
        <v>240.69</v>
      </c>
      <c r="T136" s="51">
        <f>'Input Model'!N$44</f>
        <v>60.5</v>
      </c>
      <c r="U136" s="52">
        <f>'Input Model'!N$56</f>
        <v>25</v>
      </c>
      <c r="V136" s="135">
        <f t="shared" si="97"/>
        <v>326.19</v>
      </c>
      <c r="W136" s="111">
        <f t="shared" si="98"/>
        <v>361.81</v>
      </c>
      <c r="X136" s="52">
        <f>'Input Model'!N$65</f>
        <v>184</v>
      </c>
      <c r="Y136" s="51">
        <f t="shared" ref="Y136:Y199" si="110">S136+T136+X136</f>
        <v>485.19</v>
      </c>
      <c r="Z136" s="117">
        <f t="shared" si="99"/>
        <v>202.81</v>
      </c>
      <c r="AA136" s="147">
        <f>'Input Model'!N$4</f>
        <v>750</v>
      </c>
      <c r="AB136" s="429">
        <f t="shared" si="100"/>
        <v>497250</v>
      </c>
      <c r="AC136" s="53">
        <f t="shared" si="101"/>
        <v>18750</v>
      </c>
      <c r="AD136" s="53">
        <f t="shared" si="102"/>
        <v>516000</v>
      </c>
      <c r="AE136" s="53">
        <f t="shared" si="103"/>
        <v>180517.5</v>
      </c>
      <c r="AF136" s="53">
        <f t="shared" si="104"/>
        <v>45375</v>
      </c>
      <c r="AG136" s="54">
        <f t="shared" si="105"/>
        <v>18750</v>
      </c>
      <c r="AH136" s="53">
        <f t="shared" si="106"/>
        <v>244642.5</v>
      </c>
      <c r="AI136" s="111">
        <f t="shared" si="107"/>
        <v>271357.5</v>
      </c>
      <c r="AJ136" s="55">
        <f t="shared" si="108"/>
        <v>138000</v>
      </c>
      <c r="AK136" s="97">
        <f t="shared" ref="AK136:AK199" si="111">AE136+AF136+AJ136</f>
        <v>363892.5</v>
      </c>
      <c r="AL136" s="106">
        <f t="shared" si="109"/>
        <v>152107.5</v>
      </c>
      <c r="AM136" s="36">
        <v>11</v>
      </c>
    </row>
    <row r="137" spans="1:39" x14ac:dyDescent="0.25">
      <c r="A137" s="22" t="s">
        <v>4</v>
      </c>
      <c r="B137" s="132" t="s">
        <v>134</v>
      </c>
      <c r="C137" s="79">
        <v>13.5</v>
      </c>
      <c r="D137" s="95">
        <f t="shared" si="84"/>
        <v>13.5</v>
      </c>
      <c r="E137" s="56">
        <f t="shared" si="85"/>
        <v>0.49019607843137253</v>
      </c>
      <c r="F137" s="56">
        <f t="shared" si="86"/>
        <v>13.990196078431373</v>
      </c>
      <c r="G137" s="56">
        <f t="shared" si="87"/>
        <v>4.7194117647058826</v>
      </c>
      <c r="H137" s="57">
        <f t="shared" si="88"/>
        <v>1.1862745098039216</v>
      </c>
      <c r="I137" s="58">
        <f t="shared" si="89"/>
        <v>0.49019607843137253</v>
      </c>
      <c r="J137" s="57">
        <f t="shared" si="90"/>
        <v>6.395882352941177</v>
      </c>
      <c r="K137" s="126">
        <f t="shared" si="91"/>
        <v>7.5943137254901956</v>
      </c>
      <c r="L137" s="59">
        <f t="shared" si="92"/>
        <v>3.607843137254902</v>
      </c>
      <c r="M137" s="48">
        <f t="shared" si="93"/>
        <v>9.513529411764706</v>
      </c>
      <c r="N137" s="123">
        <f t="shared" si="94"/>
        <v>4.4766666666666666</v>
      </c>
      <c r="O137" s="152">
        <f>'Input Model'!N$10</f>
        <v>51</v>
      </c>
      <c r="P137" s="60">
        <f t="shared" si="95"/>
        <v>688.5</v>
      </c>
      <c r="Q137" s="61">
        <f>'Input Model'!N$19</f>
        <v>25</v>
      </c>
      <c r="R137" s="61">
        <f t="shared" si="96"/>
        <v>713.5</v>
      </c>
      <c r="S137" s="61">
        <f>'Input Model'!N$36</f>
        <v>240.69</v>
      </c>
      <c r="T137" s="61">
        <f>'Input Model'!N$44</f>
        <v>60.5</v>
      </c>
      <c r="U137" s="62">
        <f>'Input Model'!N$56</f>
        <v>25</v>
      </c>
      <c r="V137" s="136">
        <f t="shared" si="97"/>
        <v>326.19</v>
      </c>
      <c r="W137" s="112">
        <f t="shared" si="98"/>
        <v>387.31</v>
      </c>
      <c r="X137" s="62">
        <f>'Input Model'!N$65</f>
        <v>184</v>
      </c>
      <c r="Y137" s="51">
        <f t="shared" si="110"/>
        <v>485.19</v>
      </c>
      <c r="Z137" s="118">
        <f t="shared" si="99"/>
        <v>228.31</v>
      </c>
      <c r="AA137" s="148">
        <f>'Input Model'!N$4</f>
        <v>750</v>
      </c>
      <c r="AB137" s="72">
        <f t="shared" si="100"/>
        <v>516375</v>
      </c>
      <c r="AC137" s="63">
        <f t="shared" si="101"/>
        <v>18750</v>
      </c>
      <c r="AD137" s="63">
        <f t="shared" si="102"/>
        <v>535125</v>
      </c>
      <c r="AE137" s="63">
        <f t="shared" si="103"/>
        <v>180517.5</v>
      </c>
      <c r="AF137" s="63">
        <f t="shared" si="104"/>
        <v>45375</v>
      </c>
      <c r="AG137" s="64">
        <f t="shared" si="105"/>
        <v>18750</v>
      </c>
      <c r="AH137" s="63">
        <f t="shared" si="106"/>
        <v>244642.5</v>
      </c>
      <c r="AI137" s="112">
        <f t="shared" si="107"/>
        <v>290482.5</v>
      </c>
      <c r="AJ137" s="65">
        <f t="shared" si="108"/>
        <v>138000</v>
      </c>
      <c r="AK137" s="97">
        <f t="shared" si="111"/>
        <v>363892.5</v>
      </c>
      <c r="AL137" s="107">
        <f t="shared" si="109"/>
        <v>171232.5</v>
      </c>
      <c r="AM137" s="36">
        <v>12</v>
      </c>
    </row>
    <row r="138" spans="1:39" s="15" customFormat="1" x14ac:dyDescent="0.25">
      <c r="A138" s="425">
        <v>2011</v>
      </c>
      <c r="B138" s="130" t="s">
        <v>135</v>
      </c>
      <c r="C138" s="66">
        <v>12.6</v>
      </c>
      <c r="D138" s="188">
        <f t="shared" si="84"/>
        <v>12.6</v>
      </c>
      <c r="E138" s="47">
        <f t="shared" si="85"/>
        <v>0.4854368932038835</v>
      </c>
      <c r="F138" s="47">
        <f t="shared" si="86"/>
        <v>13.085436893203884</v>
      </c>
      <c r="G138" s="47">
        <f t="shared" si="87"/>
        <v>5.0339805825242721</v>
      </c>
      <c r="H138" s="48">
        <f t="shared" si="88"/>
        <v>1.4050485436893203</v>
      </c>
      <c r="I138" s="49">
        <f t="shared" si="89"/>
        <v>0.4854368932038835</v>
      </c>
      <c r="J138" s="48">
        <f t="shared" si="90"/>
        <v>6.9244660194174754</v>
      </c>
      <c r="K138" s="125">
        <f t="shared" si="91"/>
        <v>6.1609708737864084</v>
      </c>
      <c r="L138" s="50">
        <f t="shared" si="92"/>
        <v>4.1553398058252426</v>
      </c>
      <c r="M138" s="48">
        <f t="shared" si="93"/>
        <v>10.594368932038835</v>
      </c>
      <c r="N138" s="122">
        <f t="shared" si="94"/>
        <v>2.491067961165049</v>
      </c>
      <c r="O138" s="151">
        <f>'Input Model'!M$10</f>
        <v>51.5</v>
      </c>
      <c r="P138" s="428">
        <f t="shared" si="95"/>
        <v>648.9</v>
      </c>
      <c r="Q138" s="51">
        <f>'Input Model'!M$19</f>
        <v>25</v>
      </c>
      <c r="R138" s="51">
        <f t="shared" si="96"/>
        <v>673.9</v>
      </c>
      <c r="S138" s="51">
        <f>'Input Model'!M$36</f>
        <v>259.25</v>
      </c>
      <c r="T138" s="51">
        <f>'Input Model'!M$44</f>
        <v>72.36</v>
      </c>
      <c r="U138" s="52">
        <f>'Input Model'!M$56</f>
        <v>25</v>
      </c>
      <c r="V138" s="135">
        <f t="shared" si="97"/>
        <v>356.61</v>
      </c>
      <c r="W138" s="111">
        <f t="shared" si="98"/>
        <v>317.28999999999996</v>
      </c>
      <c r="X138" s="52">
        <f>'Input Model'!M$65</f>
        <v>214</v>
      </c>
      <c r="Y138" s="51">
        <f t="shared" si="110"/>
        <v>545.61</v>
      </c>
      <c r="Z138" s="117">
        <f t="shared" si="99"/>
        <v>128.28999999999996</v>
      </c>
      <c r="AA138" s="147">
        <f>'Input Model'!M$4</f>
        <v>750</v>
      </c>
      <c r="AB138" s="429">
        <f t="shared" si="100"/>
        <v>486675</v>
      </c>
      <c r="AC138" s="53">
        <f t="shared" si="101"/>
        <v>18750</v>
      </c>
      <c r="AD138" s="53">
        <f t="shared" si="102"/>
        <v>505425</v>
      </c>
      <c r="AE138" s="53">
        <f t="shared" si="103"/>
        <v>194437.5</v>
      </c>
      <c r="AF138" s="53">
        <f t="shared" si="104"/>
        <v>54270</v>
      </c>
      <c r="AG138" s="54">
        <f t="shared" si="105"/>
        <v>18750</v>
      </c>
      <c r="AH138" s="53">
        <f t="shared" si="106"/>
        <v>267457.5</v>
      </c>
      <c r="AI138" s="111">
        <f t="shared" si="107"/>
        <v>237967.5</v>
      </c>
      <c r="AJ138" s="55">
        <f t="shared" si="108"/>
        <v>160500</v>
      </c>
      <c r="AK138" s="142">
        <f t="shared" si="111"/>
        <v>409207.5</v>
      </c>
      <c r="AL138" s="106">
        <f t="shared" si="109"/>
        <v>96217.5</v>
      </c>
      <c r="AM138" s="143">
        <v>1</v>
      </c>
    </row>
    <row r="139" spans="1:39" s="15" customFormat="1" x14ac:dyDescent="0.25">
      <c r="A139" s="430" t="s">
        <v>4</v>
      </c>
      <c r="B139" s="33" t="s">
        <v>17</v>
      </c>
      <c r="C139" s="66">
        <v>11.8</v>
      </c>
      <c r="D139" s="188">
        <f t="shared" si="84"/>
        <v>11.8</v>
      </c>
      <c r="E139" s="47">
        <f t="shared" si="85"/>
        <v>0.4854368932038835</v>
      </c>
      <c r="F139" s="47">
        <f t="shared" si="86"/>
        <v>12.285436893203885</v>
      </c>
      <c r="G139" s="47">
        <f t="shared" si="87"/>
        <v>5.0339805825242721</v>
      </c>
      <c r="H139" s="48">
        <f t="shared" si="88"/>
        <v>1.4050485436893203</v>
      </c>
      <c r="I139" s="49">
        <f t="shared" si="89"/>
        <v>0.4854368932038835</v>
      </c>
      <c r="J139" s="48">
        <f t="shared" si="90"/>
        <v>6.9244660194174754</v>
      </c>
      <c r="K139" s="125">
        <f t="shared" si="91"/>
        <v>5.3609708737864095</v>
      </c>
      <c r="L139" s="50">
        <f t="shared" si="92"/>
        <v>4.1553398058252426</v>
      </c>
      <c r="M139" s="48">
        <f t="shared" si="93"/>
        <v>10.594368932038835</v>
      </c>
      <c r="N139" s="122">
        <f t="shared" si="94"/>
        <v>1.6910679611650501</v>
      </c>
      <c r="O139" s="151">
        <f>'Input Model'!M$10</f>
        <v>51.5</v>
      </c>
      <c r="P139" s="428">
        <f t="shared" si="95"/>
        <v>607.70000000000005</v>
      </c>
      <c r="Q139" s="51">
        <f>'Input Model'!M$19</f>
        <v>25</v>
      </c>
      <c r="R139" s="51">
        <f t="shared" si="96"/>
        <v>632.70000000000005</v>
      </c>
      <c r="S139" s="51">
        <f>'Input Model'!M$36</f>
        <v>259.25</v>
      </c>
      <c r="T139" s="51">
        <f>'Input Model'!M$44</f>
        <v>72.36</v>
      </c>
      <c r="U139" s="52">
        <f>'Input Model'!M$56</f>
        <v>25</v>
      </c>
      <c r="V139" s="135">
        <f t="shared" si="97"/>
        <v>356.61</v>
      </c>
      <c r="W139" s="111">
        <f t="shared" si="98"/>
        <v>276.09000000000003</v>
      </c>
      <c r="X139" s="52">
        <f>'Input Model'!M$65</f>
        <v>214</v>
      </c>
      <c r="Y139" s="51">
        <f t="shared" si="110"/>
        <v>545.61</v>
      </c>
      <c r="Z139" s="117">
        <f t="shared" si="99"/>
        <v>87.090000000000032</v>
      </c>
      <c r="AA139" s="147">
        <f>'Input Model'!M$4</f>
        <v>750</v>
      </c>
      <c r="AB139" s="429">
        <f t="shared" si="100"/>
        <v>455775.00000000006</v>
      </c>
      <c r="AC139" s="53">
        <f t="shared" si="101"/>
        <v>18750</v>
      </c>
      <c r="AD139" s="53">
        <f t="shared" si="102"/>
        <v>474525.00000000006</v>
      </c>
      <c r="AE139" s="53">
        <f t="shared" si="103"/>
        <v>194437.5</v>
      </c>
      <c r="AF139" s="53">
        <f t="shared" si="104"/>
        <v>54270</v>
      </c>
      <c r="AG139" s="54">
        <f t="shared" si="105"/>
        <v>18750</v>
      </c>
      <c r="AH139" s="53">
        <f t="shared" si="106"/>
        <v>267457.5</v>
      </c>
      <c r="AI139" s="111">
        <f t="shared" si="107"/>
        <v>207067.50000000006</v>
      </c>
      <c r="AJ139" s="55">
        <f t="shared" si="108"/>
        <v>160500</v>
      </c>
      <c r="AK139" s="97">
        <f t="shared" si="111"/>
        <v>409207.5</v>
      </c>
      <c r="AL139" s="106">
        <f t="shared" si="109"/>
        <v>65317.500000000058</v>
      </c>
      <c r="AM139" s="143">
        <v>2</v>
      </c>
    </row>
    <row r="140" spans="1:39" s="15" customFormat="1" x14ac:dyDescent="0.25">
      <c r="A140" s="430" t="s">
        <v>4</v>
      </c>
      <c r="B140" s="33" t="s">
        <v>18</v>
      </c>
      <c r="C140" s="66">
        <v>11.6</v>
      </c>
      <c r="D140" s="188">
        <f t="shared" si="84"/>
        <v>11.6</v>
      </c>
      <c r="E140" s="47">
        <f t="shared" si="85"/>
        <v>0.4854368932038835</v>
      </c>
      <c r="F140" s="47">
        <f t="shared" si="86"/>
        <v>12.085436893203884</v>
      </c>
      <c r="G140" s="47">
        <f t="shared" si="87"/>
        <v>5.0339805825242721</v>
      </c>
      <c r="H140" s="48">
        <f t="shared" si="88"/>
        <v>1.4050485436893203</v>
      </c>
      <c r="I140" s="49">
        <f t="shared" si="89"/>
        <v>0.4854368932038835</v>
      </c>
      <c r="J140" s="48">
        <f t="shared" si="90"/>
        <v>6.9244660194174754</v>
      </c>
      <c r="K140" s="125">
        <f t="shared" si="91"/>
        <v>5.1609708737864084</v>
      </c>
      <c r="L140" s="50">
        <f t="shared" si="92"/>
        <v>4.1553398058252426</v>
      </c>
      <c r="M140" s="48">
        <f t="shared" si="93"/>
        <v>10.594368932038835</v>
      </c>
      <c r="N140" s="122">
        <f t="shared" si="94"/>
        <v>1.491067961165049</v>
      </c>
      <c r="O140" s="151">
        <f>'Input Model'!M$10</f>
        <v>51.5</v>
      </c>
      <c r="P140" s="428">
        <f t="shared" si="95"/>
        <v>597.4</v>
      </c>
      <c r="Q140" s="51">
        <f>'Input Model'!M$19</f>
        <v>25</v>
      </c>
      <c r="R140" s="51">
        <f t="shared" si="96"/>
        <v>622.4</v>
      </c>
      <c r="S140" s="51">
        <f>'Input Model'!M$36</f>
        <v>259.25</v>
      </c>
      <c r="T140" s="51">
        <f>'Input Model'!M$44</f>
        <v>72.36</v>
      </c>
      <c r="U140" s="52">
        <f>'Input Model'!M$56</f>
        <v>25</v>
      </c>
      <c r="V140" s="135">
        <f t="shared" si="97"/>
        <v>356.61</v>
      </c>
      <c r="W140" s="111">
        <f t="shared" si="98"/>
        <v>265.78999999999996</v>
      </c>
      <c r="X140" s="52">
        <f>'Input Model'!M$65</f>
        <v>214</v>
      </c>
      <c r="Y140" s="51">
        <f t="shared" si="110"/>
        <v>545.61</v>
      </c>
      <c r="Z140" s="117">
        <f t="shared" si="99"/>
        <v>76.789999999999964</v>
      </c>
      <c r="AA140" s="147">
        <f>'Input Model'!M$4</f>
        <v>750</v>
      </c>
      <c r="AB140" s="429">
        <f t="shared" si="100"/>
        <v>448050</v>
      </c>
      <c r="AC140" s="53">
        <f t="shared" si="101"/>
        <v>18750</v>
      </c>
      <c r="AD140" s="53">
        <f t="shared" si="102"/>
        <v>466800</v>
      </c>
      <c r="AE140" s="53">
        <f t="shared" si="103"/>
        <v>194437.5</v>
      </c>
      <c r="AF140" s="53">
        <f t="shared" si="104"/>
        <v>54270</v>
      </c>
      <c r="AG140" s="54">
        <f t="shared" si="105"/>
        <v>18750</v>
      </c>
      <c r="AH140" s="53">
        <f t="shared" si="106"/>
        <v>267457.5</v>
      </c>
      <c r="AI140" s="111">
        <f t="shared" si="107"/>
        <v>199342.5</v>
      </c>
      <c r="AJ140" s="55">
        <f t="shared" si="108"/>
        <v>160500</v>
      </c>
      <c r="AK140" s="97">
        <f t="shared" si="111"/>
        <v>409207.5</v>
      </c>
      <c r="AL140" s="106">
        <f t="shared" si="109"/>
        <v>57592.5</v>
      </c>
      <c r="AM140" s="143">
        <v>3</v>
      </c>
    </row>
    <row r="141" spans="1:39" s="15" customFormat="1" x14ac:dyDescent="0.25">
      <c r="A141" s="430" t="s">
        <v>4</v>
      </c>
      <c r="B141" s="33" t="s">
        <v>19</v>
      </c>
      <c r="C141" s="66">
        <v>11.3</v>
      </c>
      <c r="D141" s="188">
        <f t="shared" si="84"/>
        <v>11.3</v>
      </c>
      <c r="E141" s="47">
        <f t="shared" si="85"/>
        <v>0.4854368932038835</v>
      </c>
      <c r="F141" s="47">
        <f t="shared" si="86"/>
        <v>11.785436893203885</v>
      </c>
      <c r="G141" s="47">
        <f t="shared" si="87"/>
        <v>5.0339805825242721</v>
      </c>
      <c r="H141" s="48">
        <f t="shared" si="88"/>
        <v>1.4050485436893203</v>
      </c>
      <c r="I141" s="49">
        <f t="shared" si="89"/>
        <v>0.4854368932038835</v>
      </c>
      <c r="J141" s="48">
        <f t="shared" si="90"/>
        <v>6.9244660194174754</v>
      </c>
      <c r="K141" s="125">
        <f t="shared" si="91"/>
        <v>4.8609708737864095</v>
      </c>
      <c r="L141" s="50">
        <f t="shared" si="92"/>
        <v>4.1553398058252426</v>
      </c>
      <c r="M141" s="48">
        <f t="shared" si="93"/>
        <v>10.594368932038835</v>
      </c>
      <c r="N141" s="122">
        <f t="shared" si="94"/>
        <v>1.1910679611650501</v>
      </c>
      <c r="O141" s="151">
        <f>'Input Model'!M$10</f>
        <v>51.5</v>
      </c>
      <c r="P141" s="428">
        <f t="shared" si="95"/>
        <v>581.95000000000005</v>
      </c>
      <c r="Q141" s="51">
        <f>'Input Model'!M$19</f>
        <v>25</v>
      </c>
      <c r="R141" s="51">
        <f t="shared" si="96"/>
        <v>606.95000000000005</v>
      </c>
      <c r="S141" s="51">
        <f>'Input Model'!M$36</f>
        <v>259.25</v>
      </c>
      <c r="T141" s="51">
        <f>'Input Model'!M$44</f>
        <v>72.36</v>
      </c>
      <c r="U141" s="52">
        <f>'Input Model'!M$56</f>
        <v>25</v>
      </c>
      <c r="V141" s="135">
        <f t="shared" si="97"/>
        <v>356.61</v>
      </c>
      <c r="W141" s="111">
        <f t="shared" si="98"/>
        <v>250.34000000000003</v>
      </c>
      <c r="X141" s="52">
        <f>'Input Model'!M$65</f>
        <v>214</v>
      </c>
      <c r="Y141" s="51">
        <f t="shared" si="110"/>
        <v>545.61</v>
      </c>
      <c r="Z141" s="117">
        <f t="shared" si="99"/>
        <v>61.340000000000032</v>
      </c>
      <c r="AA141" s="147">
        <f>'Input Model'!M$4</f>
        <v>750</v>
      </c>
      <c r="AB141" s="429">
        <f t="shared" si="100"/>
        <v>436462.50000000006</v>
      </c>
      <c r="AC141" s="53">
        <f t="shared" si="101"/>
        <v>18750</v>
      </c>
      <c r="AD141" s="53">
        <f t="shared" si="102"/>
        <v>455212.50000000006</v>
      </c>
      <c r="AE141" s="53">
        <f t="shared" si="103"/>
        <v>194437.5</v>
      </c>
      <c r="AF141" s="53">
        <f t="shared" si="104"/>
        <v>54270</v>
      </c>
      <c r="AG141" s="54">
        <f t="shared" si="105"/>
        <v>18750</v>
      </c>
      <c r="AH141" s="53">
        <f t="shared" si="106"/>
        <v>267457.5</v>
      </c>
      <c r="AI141" s="111">
        <f t="shared" si="107"/>
        <v>187755.00000000006</v>
      </c>
      <c r="AJ141" s="55">
        <f t="shared" si="108"/>
        <v>160500</v>
      </c>
      <c r="AK141" s="97">
        <f t="shared" si="111"/>
        <v>409207.5</v>
      </c>
      <c r="AL141" s="106">
        <f t="shared" si="109"/>
        <v>46005.000000000058</v>
      </c>
      <c r="AM141" s="143">
        <v>4</v>
      </c>
    </row>
    <row r="142" spans="1:39" s="15" customFormat="1" x14ac:dyDescent="0.25">
      <c r="A142" s="430" t="s">
        <v>4</v>
      </c>
      <c r="B142" s="33" t="s">
        <v>20</v>
      </c>
      <c r="C142" s="66">
        <v>11.8</v>
      </c>
      <c r="D142" s="188">
        <f t="shared" si="84"/>
        <v>11.8</v>
      </c>
      <c r="E142" s="47">
        <f t="shared" si="85"/>
        <v>0.4854368932038835</v>
      </c>
      <c r="F142" s="47">
        <f t="shared" si="86"/>
        <v>12.285436893203885</v>
      </c>
      <c r="G142" s="47">
        <f t="shared" si="87"/>
        <v>5.0339805825242721</v>
      </c>
      <c r="H142" s="48">
        <f t="shared" si="88"/>
        <v>1.4050485436893203</v>
      </c>
      <c r="I142" s="49">
        <f t="shared" si="89"/>
        <v>0.4854368932038835</v>
      </c>
      <c r="J142" s="48">
        <f t="shared" si="90"/>
        <v>6.9244660194174754</v>
      </c>
      <c r="K142" s="125">
        <f t="shared" si="91"/>
        <v>5.3609708737864095</v>
      </c>
      <c r="L142" s="50">
        <f t="shared" si="92"/>
        <v>4.1553398058252426</v>
      </c>
      <c r="M142" s="48">
        <f t="shared" si="93"/>
        <v>10.594368932038835</v>
      </c>
      <c r="N142" s="122">
        <f t="shared" si="94"/>
        <v>1.6910679611650501</v>
      </c>
      <c r="O142" s="151">
        <f>'Input Model'!M$10</f>
        <v>51.5</v>
      </c>
      <c r="P142" s="428">
        <f t="shared" si="95"/>
        <v>607.70000000000005</v>
      </c>
      <c r="Q142" s="51">
        <f>'Input Model'!M$19</f>
        <v>25</v>
      </c>
      <c r="R142" s="51">
        <f t="shared" si="96"/>
        <v>632.70000000000005</v>
      </c>
      <c r="S142" s="51">
        <f>'Input Model'!M$36</f>
        <v>259.25</v>
      </c>
      <c r="T142" s="51">
        <f>'Input Model'!M$44</f>
        <v>72.36</v>
      </c>
      <c r="U142" s="52">
        <f>'Input Model'!M$56</f>
        <v>25</v>
      </c>
      <c r="V142" s="135">
        <f t="shared" si="97"/>
        <v>356.61</v>
      </c>
      <c r="W142" s="111">
        <f t="shared" si="98"/>
        <v>276.09000000000003</v>
      </c>
      <c r="X142" s="52">
        <f>'Input Model'!M$65</f>
        <v>214</v>
      </c>
      <c r="Y142" s="51">
        <f t="shared" si="110"/>
        <v>545.61</v>
      </c>
      <c r="Z142" s="117">
        <f t="shared" si="99"/>
        <v>87.090000000000032</v>
      </c>
      <c r="AA142" s="147">
        <f>'Input Model'!M$4</f>
        <v>750</v>
      </c>
      <c r="AB142" s="429">
        <f t="shared" si="100"/>
        <v>455775.00000000006</v>
      </c>
      <c r="AC142" s="53">
        <f t="shared" si="101"/>
        <v>18750</v>
      </c>
      <c r="AD142" s="53">
        <f t="shared" si="102"/>
        <v>474525.00000000006</v>
      </c>
      <c r="AE142" s="53">
        <f t="shared" si="103"/>
        <v>194437.5</v>
      </c>
      <c r="AF142" s="53">
        <f t="shared" si="104"/>
        <v>54270</v>
      </c>
      <c r="AG142" s="54">
        <f t="shared" si="105"/>
        <v>18750</v>
      </c>
      <c r="AH142" s="53">
        <f t="shared" si="106"/>
        <v>267457.5</v>
      </c>
      <c r="AI142" s="111">
        <f t="shared" si="107"/>
        <v>207067.50000000006</v>
      </c>
      <c r="AJ142" s="55">
        <f t="shared" si="108"/>
        <v>160500</v>
      </c>
      <c r="AK142" s="97">
        <f t="shared" si="111"/>
        <v>409207.5</v>
      </c>
      <c r="AL142" s="106">
        <f t="shared" si="109"/>
        <v>65317.500000000058</v>
      </c>
      <c r="AM142" s="143">
        <v>5</v>
      </c>
    </row>
    <row r="143" spans="1:39" s="15" customFormat="1" x14ac:dyDescent="0.25">
      <c r="A143" s="430" t="s">
        <v>4</v>
      </c>
      <c r="B143" s="33" t="s">
        <v>21</v>
      </c>
      <c r="C143" s="66">
        <v>12.1</v>
      </c>
      <c r="D143" s="188">
        <f t="shared" si="84"/>
        <v>12.1</v>
      </c>
      <c r="E143" s="47">
        <f t="shared" si="85"/>
        <v>0.4854368932038835</v>
      </c>
      <c r="F143" s="47">
        <f t="shared" si="86"/>
        <v>12.585436893203884</v>
      </c>
      <c r="G143" s="47">
        <f t="shared" si="87"/>
        <v>5.0339805825242721</v>
      </c>
      <c r="H143" s="48">
        <f t="shared" si="88"/>
        <v>1.4050485436893203</v>
      </c>
      <c r="I143" s="49">
        <f t="shared" si="89"/>
        <v>0.4854368932038835</v>
      </c>
      <c r="J143" s="48">
        <f t="shared" si="90"/>
        <v>6.9244660194174754</v>
      </c>
      <c r="K143" s="125">
        <f t="shared" si="91"/>
        <v>5.6609708737864084</v>
      </c>
      <c r="L143" s="50">
        <f t="shared" si="92"/>
        <v>4.1553398058252426</v>
      </c>
      <c r="M143" s="48">
        <f t="shared" si="93"/>
        <v>10.594368932038835</v>
      </c>
      <c r="N143" s="122">
        <f t="shared" si="94"/>
        <v>1.991067961165049</v>
      </c>
      <c r="O143" s="151">
        <f>'Input Model'!M$10</f>
        <v>51.5</v>
      </c>
      <c r="P143" s="428">
        <f t="shared" si="95"/>
        <v>623.15</v>
      </c>
      <c r="Q143" s="51">
        <f>'Input Model'!M$19</f>
        <v>25</v>
      </c>
      <c r="R143" s="51">
        <f t="shared" si="96"/>
        <v>648.15</v>
      </c>
      <c r="S143" s="51">
        <f>'Input Model'!M$36</f>
        <v>259.25</v>
      </c>
      <c r="T143" s="51">
        <f>'Input Model'!M$44</f>
        <v>72.36</v>
      </c>
      <c r="U143" s="52">
        <f>'Input Model'!M$56</f>
        <v>25</v>
      </c>
      <c r="V143" s="135">
        <f t="shared" si="97"/>
        <v>356.61</v>
      </c>
      <c r="W143" s="111">
        <f t="shared" si="98"/>
        <v>291.53999999999996</v>
      </c>
      <c r="X143" s="52">
        <f>'Input Model'!M$65</f>
        <v>214</v>
      </c>
      <c r="Y143" s="51">
        <f t="shared" si="110"/>
        <v>545.61</v>
      </c>
      <c r="Z143" s="117">
        <f t="shared" si="99"/>
        <v>102.53999999999996</v>
      </c>
      <c r="AA143" s="147">
        <f>'Input Model'!M$4</f>
        <v>750</v>
      </c>
      <c r="AB143" s="429">
        <f t="shared" si="100"/>
        <v>467362.5</v>
      </c>
      <c r="AC143" s="53">
        <f t="shared" si="101"/>
        <v>18750</v>
      </c>
      <c r="AD143" s="53">
        <f t="shared" si="102"/>
        <v>486112.5</v>
      </c>
      <c r="AE143" s="53">
        <f t="shared" si="103"/>
        <v>194437.5</v>
      </c>
      <c r="AF143" s="53">
        <f t="shared" si="104"/>
        <v>54270</v>
      </c>
      <c r="AG143" s="54">
        <f t="shared" si="105"/>
        <v>18750</v>
      </c>
      <c r="AH143" s="53">
        <f t="shared" si="106"/>
        <v>267457.5</v>
      </c>
      <c r="AI143" s="111">
        <f t="shared" si="107"/>
        <v>218655</v>
      </c>
      <c r="AJ143" s="55">
        <f t="shared" si="108"/>
        <v>160500</v>
      </c>
      <c r="AK143" s="97">
        <f t="shared" si="111"/>
        <v>409207.5</v>
      </c>
      <c r="AL143" s="106">
        <f t="shared" si="109"/>
        <v>76905</v>
      </c>
      <c r="AM143" s="143">
        <v>6</v>
      </c>
    </row>
    <row r="144" spans="1:39" s="15" customFormat="1" x14ac:dyDescent="0.25">
      <c r="A144" s="430" t="s">
        <v>4</v>
      </c>
      <c r="B144" s="33" t="s">
        <v>11</v>
      </c>
      <c r="C144" s="66">
        <v>12.8</v>
      </c>
      <c r="D144" s="188">
        <f t="shared" si="84"/>
        <v>12.8</v>
      </c>
      <c r="E144" s="47">
        <f t="shared" si="85"/>
        <v>0.4854368932038835</v>
      </c>
      <c r="F144" s="47">
        <f t="shared" si="86"/>
        <v>13.285436893203885</v>
      </c>
      <c r="G144" s="47">
        <f t="shared" si="87"/>
        <v>5.0339805825242721</v>
      </c>
      <c r="H144" s="48">
        <f t="shared" si="88"/>
        <v>1.4050485436893203</v>
      </c>
      <c r="I144" s="49">
        <f t="shared" si="89"/>
        <v>0.4854368932038835</v>
      </c>
      <c r="J144" s="48">
        <f t="shared" si="90"/>
        <v>6.9244660194174754</v>
      </c>
      <c r="K144" s="125">
        <f t="shared" si="91"/>
        <v>6.3609708737864095</v>
      </c>
      <c r="L144" s="50">
        <f t="shared" si="92"/>
        <v>4.1553398058252426</v>
      </c>
      <c r="M144" s="48">
        <f t="shared" si="93"/>
        <v>10.594368932038835</v>
      </c>
      <c r="N144" s="122">
        <f t="shared" si="94"/>
        <v>2.6910679611650501</v>
      </c>
      <c r="O144" s="151">
        <f>'Input Model'!M$10</f>
        <v>51.5</v>
      </c>
      <c r="P144" s="428">
        <f t="shared" si="95"/>
        <v>659.2</v>
      </c>
      <c r="Q144" s="51">
        <f>'Input Model'!M$19</f>
        <v>25</v>
      </c>
      <c r="R144" s="51">
        <f t="shared" si="96"/>
        <v>684.2</v>
      </c>
      <c r="S144" s="51">
        <f>'Input Model'!M$36</f>
        <v>259.25</v>
      </c>
      <c r="T144" s="51">
        <f>'Input Model'!M$44</f>
        <v>72.36</v>
      </c>
      <c r="U144" s="52">
        <f>'Input Model'!M$56</f>
        <v>25</v>
      </c>
      <c r="V144" s="135">
        <f t="shared" si="97"/>
        <v>356.61</v>
      </c>
      <c r="W144" s="111">
        <f t="shared" si="98"/>
        <v>327.59000000000003</v>
      </c>
      <c r="X144" s="52">
        <f>'Input Model'!M$65</f>
        <v>214</v>
      </c>
      <c r="Y144" s="51">
        <f t="shared" si="110"/>
        <v>545.61</v>
      </c>
      <c r="Z144" s="117">
        <f t="shared" si="99"/>
        <v>138.59000000000003</v>
      </c>
      <c r="AA144" s="147">
        <f>'Input Model'!M$4</f>
        <v>750</v>
      </c>
      <c r="AB144" s="429">
        <f t="shared" si="100"/>
        <v>494400.00000000006</v>
      </c>
      <c r="AC144" s="53">
        <f t="shared" si="101"/>
        <v>18750</v>
      </c>
      <c r="AD144" s="53">
        <f t="shared" si="102"/>
        <v>513150.00000000006</v>
      </c>
      <c r="AE144" s="53">
        <f t="shared" si="103"/>
        <v>194437.5</v>
      </c>
      <c r="AF144" s="53">
        <f t="shared" si="104"/>
        <v>54270</v>
      </c>
      <c r="AG144" s="54">
        <f t="shared" si="105"/>
        <v>18750</v>
      </c>
      <c r="AH144" s="53">
        <f t="shared" si="106"/>
        <v>267457.5</v>
      </c>
      <c r="AI144" s="111">
        <f t="shared" si="107"/>
        <v>245692.50000000006</v>
      </c>
      <c r="AJ144" s="55">
        <f t="shared" si="108"/>
        <v>160500</v>
      </c>
      <c r="AK144" s="97">
        <f t="shared" si="111"/>
        <v>409207.5</v>
      </c>
      <c r="AL144" s="106">
        <f t="shared" si="109"/>
        <v>103942.50000000006</v>
      </c>
      <c r="AM144" s="143">
        <v>7</v>
      </c>
    </row>
    <row r="145" spans="1:39" s="15" customFormat="1" x14ac:dyDescent="0.25">
      <c r="A145" s="430" t="s">
        <v>4</v>
      </c>
      <c r="B145" s="33" t="s">
        <v>12</v>
      </c>
      <c r="C145" s="66">
        <v>13.6</v>
      </c>
      <c r="D145" s="188">
        <f t="shared" si="84"/>
        <v>13.6</v>
      </c>
      <c r="E145" s="47">
        <f t="shared" si="85"/>
        <v>0.4854368932038835</v>
      </c>
      <c r="F145" s="47">
        <f t="shared" si="86"/>
        <v>14.085436893203884</v>
      </c>
      <c r="G145" s="47">
        <f t="shared" si="87"/>
        <v>5.0339805825242721</v>
      </c>
      <c r="H145" s="48">
        <f t="shared" si="88"/>
        <v>1.4050485436893203</v>
      </c>
      <c r="I145" s="49">
        <f t="shared" si="89"/>
        <v>0.4854368932038835</v>
      </c>
      <c r="J145" s="48">
        <f t="shared" si="90"/>
        <v>6.9244660194174754</v>
      </c>
      <c r="K145" s="125">
        <f t="shared" si="91"/>
        <v>7.1609708737864084</v>
      </c>
      <c r="L145" s="50">
        <f t="shared" si="92"/>
        <v>4.1553398058252426</v>
      </c>
      <c r="M145" s="48">
        <f t="shared" si="93"/>
        <v>10.594368932038835</v>
      </c>
      <c r="N145" s="122">
        <f t="shared" si="94"/>
        <v>3.491067961165049</v>
      </c>
      <c r="O145" s="151">
        <f>'Input Model'!M$10</f>
        <v>51.5</v>
      </c>
      <c r="P145" s="428">
        <f t="shared" si="95"/>
        <v>700.4</v>
      </c>
      <c r="Q145" s="51">
        <f>'Input Model'!M$19</f>
        <v>25</v>
      </c>
      <c r="R145" s="51">
        <f t="shared" si="96"/>
        <v>725.4</v>
      </c>
      <c r="S145" s="51">
        <f>'Input Model'!M$36</f>
        <v>259.25</v>
      </c>
      <c r="T145" s="51">
        <f>'Input Model'!M$44</f>
        <v>72.36</v>
      </c>
      <c r="U145" s="52">
        <f>'Input Model'!M$56</f>
        <v>25</v>
      </c>
      <c r="V145" s="135">
        <f t="shared" si="97"/>
        <v>356.61</v>
      </c>
      <c r="W145" s="111">
        <f t="shared" si="98"/>
        <v>368.78999999999996</v>
      </c>
      <c r="X145" s="52">
        <f>'Input Model'!M$65</f>
        <v>214</v>
      </c>
      <c r="Y145" s="51">
        <f t="shared" si="110"/>
        <v>545.61</v>
      </c>
      <c r="Z145" s="117">
        <f t="shared" si="99"/>
        <v>179.78999999999996</v>
      </c>
      <c r="AA145" s="147">
        <f>'Input Model'!M$4</f>
        <v>750</v>
      </c>
      <c r="AB145" s="429">
        <f t="shared" si="100"/>
        <v>525300</v>
      </c>
      <c r="AC145" s="53">
        <f t="shared" si="101"/>
        <v>18750</v>
      </c>
      <c r="AD145" s="53">
        <f t="shared" si="102"/>
        <v>544050</v>
      </c>
      <c r="AE145" s="53">
        <f t="shared" si="103"/>
        <v>194437.5</v>
      </c>
      <c r="AF145" s="53">
        <f t="shared" si="104"/>
        <v>54270</v>
      </c>
      <c r="AG145" s="54">
        <f t="shared" si="105"/>
        <v>18750</v>
      </c>
      <c r="AH145" s="53">
        <f t="shared" si="106"/>
        <v>267457.5</v>
      </c>
      <c r="AI145" s="111">
        <f t="shared" si="107"/>
        <v>276592.5</v>
      </c>
      <c r="AJ145" s="55">
        <f t="shared" si="108"/>
        <v>160500</v>
      </c>
      <c r="AK145" s="97">
        <f t="shared" si="111"/>
        <v>409207.5</v>
      </c>
      <c r="AL145" s="106">
        <f t="shared" si="109"/>
        <v>134842.5</v>
      </c>
      <c r="AM145" s="143">
        <v>8</v>
      </c>
    </row>
    <row r="146" spans="1:39" s="15" customFormat="1" x14ac:dyDescent="0.25">
      <c r="A146" s="430" t="s">
        <v>4</v>
      </c>
      <c r="B146" s="33" t="s">
        <v>13</v>
      </c>
      <c r="C146" s="66">
        <v>13.8</v>
      </c>
      <c r="D146" s="188">
        <f t="shared" si="84"/>
        <v>13.8</v>
      </c>
      <c r="E146" s="47">
        <f t="shared" si="85"/>
        <v>0.4854368932038835</v>
      </c>
      <c r="F146" s="47">
        <f t="shared" si="86"/>
        <v>14.285436893203885</v>
      </c>
      <c r="G146" s="47">
        <f t="shared" si="87"/>
        <v>5.0339805825242721</v>
      </c>
      <c r="H146" s="48">
        <f t="shared" si="88"/>
        <v>1.4050485436893203</v>
      </c>
      <c r="I146" s="49">
        <f t="shared" si="89"/>
        <v>0.4854368932038835</v>
      </c>
      <c r="J146" s="48">
        <f t="shared" si="90"/>
        <v>6.9244660194174754</v>
      </c>
      <c r="K146" s="125">
        <f t="shared" si="91"/>
        <v>7.3609708737864095</v>
      </c>
      <c r="L146" s="50">
        <f t="shared" si="92"/>
        <v>4.1553398058252426</v>
      </c>
      <c r="M146" s="48">
        <f t="shared" si="93"/>
        <v>10.594368932038835</v>
      </c>
      <c r="N146" s="122">
        <f t="shared" si="94"/>
        <v>3.6910679611650501</v>
      </c>
      <c r="O146" s="151">
        <f>'Input Model'!M$10</f>
        <v>51.5</v>
      </c>
      <c r="P146" s="428">
        <f t="shared" si="95"/>
        <v>710.7</v>
      </c>
      <c r="Q146" s="51">
        <f>'Input Model'!M$19</f>
        <v>25</v>
      </c>
      <c r="R146" s="51">
        <f t="shared" si="96"/>
        <v>735.7</v>
      </c>
      <c r="S146" s="51">
        <f>'Input Model'!M$36</f>
        <v>259.25</v>
      </c>
      <c r="T146" s="51">
        <f>'Input Model'!M$44</f>
        <v>72.36</v>
      </c>
      <c r="U146" s="52">
        <f>'Input Model'!M$56</f>
        <v>25</v>
      </c>
      <c r="V146" s="135">
        <f t="shared" si="97"/>
        <v>356.61</v>
      </c>
      <c r="W146" s="111">
        <f t="shared" si="98"/>
        <v>379.09000000000003</v>
      </c>
      <c r="X146" s="52">
        <f>'Input Model'!M$65</f>
        <v>214</v>
      </c>
      <c r="Y146" s="51">
        <f t="shared" si="110"/>
        <v>545.61</v>
      </c>
      <c r="Z146" s="117">
        <f t="shared" si="99"/>
        <v>190.09000000000003</v>
      </c>
      <c r="AA146" s="147">
        <f>'Input Model'!M$4</f>
        <v>750</v>
      </c>
      <c r="AB146" s="429">
        <f t="shared" si="100"/>
        <v>533025</v>
      </c>
      <c r="AC146" s="53">
        <f t="shared" si="101"/>
        <v>18750</v>
      </c>
      <c r="AD146" s="53">
        <f t="shared" si="102"/>
        <v>551775</v>
      </c>
      <c r="AE146" s="53">
        <f t="shared" si="103"/>
        <v>194437.5</v>
      </c>
      <c r="AF146" s="53">
        <f t="shared" si="104"/>
        <v>54270</v>
      </c>
      <c r="AG146" s="54">
        <f t="shared" si="105"/>
        <v>18750</v>
      </c>
      <c r="AH146" s="53">
        <f t="shared" si="106"/>
        <v>267457.5</v>
      </c>
      <c r="AI146" s="111">
        <f t="shared" si="107"/>
        <v>284317.5</v>
      </c>
      <c r="AJ146" s="55">
        <f t="shared" si="108"/>
        <v>160500</v>
      </c>
      <c r="AK146" s="97">
        <f t="shared" si="111"/>
        <v>409207.5</v>
      </c>
      <c r="AL146" s="106">
        <f t="shared" si="109"/>
        <v>142567.5</v>
      </c>
      <c r="AM146" s="143">
        <v>9</v>
      </c>
    </row>
    <row r="147" spans="1:39" s="15" customFormat="1" x14ac:dyDescent="0.25">
      <c r="A147" s="430" t="s">
        <v>4</v>
      </c>
      <c r="B147" s="33" t="s">
        <v>14</v>
      </c>
      <c r="C147" s="66">
        <v>13.7</v>
      </c>
      <c r="D147" s="188">
        <f t="shared" si="84"/>
        <v>13.7</v>
      </c>
      <c r="E147" s="47">
        <f t="shared" si="85"/>
        <v>0.4854368932038835</v>
      </c>
      <c r="F147" s="47">
        <f t="shared" si="86"/>
        <v>14.185436893203883</v>
      </c>
      <c r="G147" s="47">
        <f t="shared" si="87"/>
        <v>5.0339805825242721</v>
      </c>
      <c r="H147" s="48">
        <f t="shared" si="88"/>
        <v>1.4050485436893203</v>
      </c>
      <c r="I147" s="49">
        <f t="shared" si="89"/>
        <v>0.4854368932038835</v>
      </c>
      <c r="J147" s="48">
        <f t="shared" si="90"/>
        <v>6.9244660194174754</v>
      </c>
      <c r="K147" s="125">
        <f t="shared" si="91"/>
        <v>7.260970873786408</v>
      </c>
      <c r="L147" s="50">
        <f t="shared" si="92"/>
        <v>4.1553398058252426</v>
      </c>
      <c r="M147" s="48">
        <f t="shared" si="93"/>
        <v>10.594368932038835</v>
      </c>
      <c r="N147" s="122">
        <f t="shared" si="94"/>
        <v>3.5910679611650487</v>
      </c>
      <c r="O147" s="151">
        <f>'Input Model'!M$10</f>
        <v>51.5</v>
      </c>
      <c r="P147" s="428">
        <f t="shared" si="95"/>
        <v>705.55</v>
      </c>
      <c r="Q147" s="51">
        <f>'Input Model'!M$19</f>
        <v>25</v>
      </c>
      <c r="R147" s="51">
        <f t="shared" si="96"/>
        <v>730.55</v>
      </c>
      <c r="S147" s="51">
        <f>'Input Model'!M$36</f>
        <v>259.25</v>
      </c>
      <c r="T147" s="51">
        <f>'Input Model'!M$44</f>
        <v>72.36</v>
      </c>
      <c r="U147" s="52">
        <f>'Input Model'!M$56</f>
        <v>25</v>
      </c>
      <c r="V147" s="135">
        <f t="shared" si="97"/>
        <v>356.61</v>
      </c>
      <c r="W147" s="111">
        <f t="shared" si="98"/>
        <v>373.93999999999994</v>
      </c>
      <c r="X147" s="52">
        <f>'Input Model'!M$65</f>
        <v>214</v>
      </c>
      <c r="Y147" s="51">
        <f t="shared" si="110"/>
        <v>545.61</v>
      </c>
      <c r="Z147" s="117">
        <f t="shared" si="99"/>
        <v>184.93999999999994</v>
      </c>
      <c r="AA147" s="147">
        <f>'Input Model'!M$4</f>
        <v>750</v>
      </c>
      <c r="AB147" s="429">
        <f t="shared" si="100"/>
        <v>529162.5</v>
      </c>
      <c r="AC147" s="53">
        <f t="shared" si="101"/>
        <v>18750</v>
      </c>
      <c r="AD147" s="53">
        <f t="shared" si="102"/>
        <v>547912.5</v>
      </c>
      <c r="AE147" s="53">
        <f t="shared" si="103"/>
        <v>194437.5</v>
      </c>
      <c r="AF147" s="53">
        <f t="shared" si="104"/>
        <v>54270</v>
      </c>
      <c r="AG147" s="54">
        <f t="shared" si="105"/>
        <v>18750</v>
      </c>
      <c r="AH147" s="53">
        <f t="shared" si="106"/>
        <v>267457.5</v>
      </c>
      <c r="AI147" s="111">
        <f t="shared" si="107"/>
        <v>280455</v>
      </c>
      <c r="AJ147" s="55">
        <f t="shared" si="108"/>
        <v>160500</v>
      </c>
      <c r="AK147" s="97">
        <f t="shared" si="111"/>
        <v>409207.5</v>
      </c>
      <c r="AL147" s="106">
        <f t="shared" si="109"/>
        <v>138705</v>
      </c>
      <c r="AM147" s="143">
        <v>10</v>
      </c>
    </row>
    <row r="148" spans="1:39" s="15" customFormat="1" x14ac:dyDescent="0.25">
      <c r="A148" s="430" t="s">
        <v>4</v>
      </c>
      <c r="B148" s="33" t="s">
        <v>15</v>
      </c>
      <c r="C148" s="66">
        <v>15</v>
      </c>
      <c r="D148" s="188">
        <f t="shared" si="84"/>
        <v>15</v>
      </c>
      <c r="E148" s="47">
        <f t="shared" si="85"/>
        <v>0.4854368932038835</v>
      </c>
      <c r="F148" s="47">
        <f t="shared" si="86"/>
        <v>15.485436893203884</v>
      </c>
      <c r="G148" s="47">
        <f t="shared" si="87"/>
        <v>5.0339805825242721</v>
      </c>
      <c r="H148" s="48">
        <f t="shared" si="88"/>
        <v>1.4050485436893203</v>
      </c>
      <c r="I148" s="49">
        <f t="shared" si="89"/>
        <v>0.4854368932038835</v>
      </c>
      <c r="J148" s="48">
        <f t="shared" si="90"/>
        <v>6.9244660194174754</v>
      </c>
      <c r="K148" s="125">
        <f t="shared" si="91"/>
        <v>8.5609708737864096</v>
      </c>
      <c r="L148" s="50">
        <f t="shared" si="92"/>
        <v>4.1553398058252426</v>
      </c>
      <c r="M148" s="48">
        <f t="shared" si="93"/>
        <v>10.594368932038835</v>
      </c>
      <c r="N148" s="122">
        <f t="shared" si="94"/>
        <v>4.8910679611650494</v>
      </c>
      <c r="O148" s="151">
        <f>'Input Model'!M$10</f>
        <v>51.5</v>
      </c>
      <c r="P148" s="428">
        <f t="shared" si="95"/>
        <v>772.5</v>
      </c>
      <c r="Q148" s="51">
        <f>'Input Model'!M$19</f>
        <v>25</v>
      </c>
      <c r="R148" s="51">
        <f t="shared" si="96"/>
        <v>797.5</v>
      </c>
      <c r="S148" s="51">
        <f>'Input Model'!M$36</f>
        <v>259.25</v>
      </c>
      <c r="T148" s="51">
        <f>'Input Model'!M$44</f>
        <v>72.36</v>
      </c>
      <c r="U148" s="52">
        <f>'Input Model'!M$56</f>
        <v>25</v>
      </c>
      <c r="V148" s="135">
        <f t="shared" si="97"/>
        <v>356.61</v>
      </c>
      <c r="W148" s="111">
        <f t="shared" si="98"/>
        <v>440.89</v>
      </c>
      <c r="X148" s="52">
        <f>'Input Model'!M$65</f>
        <v>214</v>
      </c>
      <c r="Y148" s="51">
        <f t="shared" si="110"/>
        <v>545.61</v>
      </c>
      <c r="Z148" s="117">
        <f t="shared" si="99"/>
        <v>251.89</v>
      </c>
      <c r="AA148" s="147">
        <f>'Input Model'!M$4</f>
        <v>750</v>
      </c>
      <c r="AB148" s="429">
        <f t="shared" si="100"/>
        <v>579375</v>
      </c>
      <c r="AC148" s="53">
        <f t="shared" si="101"/>
        <v>18750</v>
      </c>
      <c r="AD148" s="53">
        <f t="shared" si="102"/>
        <v>598125</v>
      </c>
      <c r="AE148" s="53">
        <f t="shared" si="103"/>
        <v>194437.5</v>
      </c>
      <c r="AF148" s="53">
        <f t="shared" si="104"/>
        <v>54270</v>
      </c>
      <c r="AG148" s="54">
        <f t="shared" si="105"/>
        <v>18750</v>
      </c>
      <c r="AH148" s="53">
        <f t="shared" si="106"/>
        <v>267457.5</v>
      </c>
      <c r="AI148" s="111">
        <f t="shared" si="107"/>
        <v>330667.5</v>
      </c>
      <c r="AJ148" s="55">
        <f t="shared" si="108"/>
        <v>160500</v>
      </c>
      <c r="AK148" s="97">
        <f t="shared" si="111"/>
        <v>409207.5</v>
      </c>
      <c r="AL148" s="106">
        <f t="shared" si="109"/>
        <v>188917.5</v>
      </c>
      <c r="AM148" s="143">
        <v>11</v>
      </c>
    </row>
    <row r="149" spans="1:39" s="432" customFormat="1" x14ac:dyDescent="0.25">
      <c r="A149" s="22" t="s">
        <v>4</v>
      </c>
      <c r="B149" s="132" t="s">
        <v>136</v>
      </c>
      <c r="C149" s="79">
        <v>16.8</v>
      </c>
      <c r="D149" s="95">
        <f t="shared" si="84"/>
        <v>16.8</v>
      </c>
      <c r="E149" s="56">
        <f t="shared" si="85"/>
        <v>0.4854368932038835</v>
      </c>
      <c r="F149" s="56">
        <f t="shared" si="86"/>
        <v>17.285436893203883</v>
      </c>
      <c r="G149" s="56">
        <f t="shared" si="87"/>
        <v>5.0339805825242721</v>
      </c>
      <c r="H149" s="57">
        <f t="shared" si="88"/>
        <v>1.4050485436893203</v>
      </c>
      <c r="I149" s="58">
        <f t="shared" si="89"/>
        <v>0.4854368932038835</v>
      </c>
      <c r="J149" s="57">
        <f t="shared" si="90"/>
        <v>6.9244660194174754</v>
      </c>
      <c r="K149" s="126">
        <f t="shared" si="91"/>
        <v>10.360970873786407</v>
      </c>
      <c r="L149" s="59">
        <f t="shared" si="92"/>
        <v>4.1553398058252426</v>
      </c>
      <c r="M149" s="57">
        <f t="shared" si="93"/>
        <v>10.594368932038835</v>
      </c>
      <c r="N149" s="123">
        <f t="shared" si="94"/>
        <v>6.6910679611650483</v>
      </c>
      <c r="O149" s="152">
        <f>'Input Model'!M$10</f>
        <v>51.5</v>
      </c>
      <c r="P149" s="60">
        <f t="shared" si="95"/>
        <v>865.2</v>
      </c>
      <c r="Q149" s="61">
        <f>'Input Model'!M$19</f>
        <v>25</v>
      </c>
      <c r="R149" s="61">
        <f t="shared" si="96"/>
        <v>890.2</v>
      </c>
      <c r="S149" s="61">
        <f>'Input Model'!M$36</f>
        <v>259.25</v>
      </c>
      <c r="T149" s="61">
        <f>'Input Model'!M$44</f>
        <v>72.36</v>
      </c>
      <c r="U149" s="62">
        <f>'Input Model'!M$56</f>
        <v>25</v>
      </c>
      <c r="V149" s="136">
        <f t="shared" si="97"/>
        <v>356.61</v>
      </c>
      <c r="W149" s="112">
        <f t="shared" si="98"/>
        <v>533.59</v>
      </c>
      <c r="X149" s="62">
        <f>'Input Model'!M$65</f>
        <v>214</v>
      </c>
      <c r="Y149" s="61">
        <f t="shared" si="110"/>
        <v>545.61</v>
      </c>
      <c r="Z149" s="118">
        <f t="shared" si="99"/>
        <v>344.59000000000003</v>
      </c>
      <c r="AA149" s="148">
        <f>'Input Model'!M$4</f>
        <v>750</v>
      </c>
      <c r="AB149" s="72">
        <f t="shared" si="100"/>
        <v>648900</v>
      </c>
      <c r="AC149" s="63">
        <f t="shared" si="101"/>
        <v>18750</v>
      </c>
      <c r="AD149" s="63">
        <f t="shared" si="102"/>
        <v>667650</v>
      </c>
      <c r="AE149" s="63">
        <f t="shared" si="103"/>
        <v>194437.5</v>
      </c>
      <c r="AF149" s="63">
        <f t="shared" si="104"/>
        <v>54270</v>
      </c>
      <c r="AG149" s="64">
        <f t="shared" si="105"/>
        <v>18750</v>
      </c>
      <c r="AH149" s="63">
        <f t="shared" si="106"/>
        <v>267457.5</v>
      </c>
      <c r="AI149" s="112">
        <f t="shared" si="107"/>
        <v>400192.5</v>
      </c>
      <c r="AJ149" s="65">
        <f t="shared" si="108"/>
        <v>160500</v>
      </c>
      <c r="AK149" s="98">
        <f t="shared" si="111"/>
        <v>409207.5</v>
      </c>
      <c r="AL149" s="107">
        <f t="shared" si="109"/>
        <v>258442.5</v>
      </c>
      <c r="AM149" s="431">
        <v>12</v>
      </c>
    </row>
    <row r="150" spans="1:39" x14ac:dyDescent="0.25">
      <c r="A150" s="425">
        <v>2012</v>
      </c>
      <c r="B150" s="130" t="s">
        <v>137</v>
      </c>
      <c r="C150" s="66">
        <v>14.4</v>
      </c>
      <c r="D150" s="188">
        <f t="shared" si="84"/>
        <v>14.4</v>
      </c>
      <c r="E150" s="47">
        <f t="shared" si="85"/>
        <v>0.55555555555555558</v>
      </c>
      <c r="F150" s="47">
        <f t="shared" si="86"/>
        <v>14.955555555555556</v>
      </c>
      <c r="G150" s="47">
        <f t="shared" si="87"/>
        <v>6.4154999999999998</v>
      </c>
      <c r="H150" s="73">
        <f t="shared" si="88"/>
        <v>1.6559999999999999</v>
      </c>
      <c r="I150" s="66">
        <f t="shared" si="89"/>
        <v>0.55555555555555558</v>
      </c>
      <c r="J150" s="66">
        <f t="shared" si="90"/>
        <v>8.6270555555555557</v>
      </c>
      <c r="K150" s="129">
        <f t="shared" si="91"/>
        <v>6.3285</v>
      </c>
      <c r="L150" s="66">
        <f t="shared" si="92"/>
        <v>5.6</v>
      </c>
      <c r="M150" s="48">
        <f t="shared" si="93"/>
        <v>13.6715</v>
      </c>
      <c r="N150" s="122">
        <f t="shared" si="94"/>
        <v>1.2840555555555557</v>
      </c>
      <c r="O150" s="146">
        <f>'Input Model'!L$10</f>
        <v>45</v>
      </c>
      <c r="P150" s="428">
        <f t="shared" si="95"/>
        <v>648</v>
      </c>
      <c r="Q150" s="67">
        <f>'Input Model'!L$19</f>
        <v>25</v>
      </c>
      <c r="R150" s="51">
        <f t="shared" si="96"/>
        <v>673</v>
      </c>
      <c r="S150" s="67">
        <f>'Input Model'!L$36</f>
        <v>288.69749999999999</v>
      </c>
      <c r="T150" s="74">
        <f>'Input Model'!L$44</f>
        <v>74.52</v>
      </c>
      <c r="U150" s="67">
        <f>'Input Model'!L$56</f>
        <v>25</v>
      </c>
      <c r="V150" s="135">
        <f t="shared" si="97"/>
        <v>388.21749999999997</v>
      </c>
      <c r="W150" s="121">
        <f t="shared" si="98"/>
        <v>284.78250000000003</v>
      </c>
      <c r="X150" s="67">
        <f>'Input Model'!L$65</f>
        <v>252</v>
      </c>
      <c r="Y150" s="51">
        <f t="shared" si="110"/>
        <v>615.21749999999997</v>
      </c>
      <c r="Z150" s="117">
        <f t="shared" si="99"/>
        <v>57.782500000000027</v>
      </c>
      <c r="AA150" s="146">
        <f>'Input Model'!L$4</f>
        <v>750</v>
      </c>
      <c r="AB150" s="429">
        <f t="shared" si="100"/>
        <v>486000</v>
      </c>
      <c r="AC150" s="67">
        <f t="shared" si="101"/>
        <v>18750</v>
      </c>
      <c r="AD150" s="53">
        <f t="shared" si="102"/>
        <v>504750</v>
      </c>
      <c r="AE150" s="67">
        <f t="shared" si="103"/>
        <v>216523.125</v>
      </c>
      <c r="AF150" s="67">
        <f t="shared" si="104"/>
        <v>55890</v>
      </c>
      <c r="AG150" s="68">
        <f t="shared" si="105"/>
        <v>18750</v>
      </c>
      <c r="AH150" s="67">
        <f t="shared" si="106"/>
        <v>291163.125</v>
      </c>
      <c r="AI150" s="111">
        <f t="shared" si="107"/>
        <v>213586.875</v>
      </c>
      <c r="AJ150" s="69">
        <f t="shared" si="108"/>
        <v>189000</v>
      </c>
      <c r="AK150" s="97">
        <f t="shared" si="111"/>
        <v>461413.125</v>
      </c>
      <c r="AL150" s="106">
        <f t="shared" si="109"/>
        <v>43336.875</v>
      </c>
      <c r="AM150" s="36">
        <v>1</v>
      </c>
    </row>
    <row r="151" spans="1:39" x14ac:dyDescent="0.25">
      <c r="A151" s="436" t="s">
        <v>4</v>
      </c>
      <c r="B151" s="39" t="s">
        <v>17</v>
      </c>
      <c r="C151" s="66">
        <v>14.1</v>
      </c>
      <c r="D151" s="188">
        <f t="shared" si="84"/>
        <v>14.1</v>
      </c>
      <c r="E151" s="47">
        <f t="shared" si="85"/>
        <v>0.55555555555555558</v>
      </c>
      <c r="F151" s="47">
        <f t="shared" si="86"/>
        <v>14.655555555555555</v>
      </c>
      <c r="G151" s="47">
        <f t="shared" si="87"/>
        <v>6.4154999999999998</v>
      </c>
      <c r="H151" s="73">
        <f t="shared" si="88"/>
        <v>1.6559999999999999</v>
      </c>
      <c r="I151" s="66">
        <f t="shared" si="89"/>
        <v>0.55555555555555558</v>
      </c>
      <c r="J151" s="66">
        <f t="shared" si="90"/>
        <v>8.6270555555555557</v>
      </c>
      <c r="K151" s="129">
        <f t="shared" si="91"/>
        <v>6.0284999999999993</v>
      </c>
      <c r="L151" s="66">
        <f t="shared" si="92"/>
        <v>5.6</v>
      </c>
      <c r="M151" s="48">
        <f t="shared" si="93"/>
        <v>13.6715</v>
      </c>
      <c r="N151" s="122">
        <f t="shared" si="94"/>
        <v>0.98405555555555502</v>
      </c>
      <c r="O151" s="146">
        <f>'Input Model'!L$10</f>
        <v>45</v>
      </c>
      <c r="P151" s="428">
        <f t="shared" si="95"/>
        <v>634.5</v>
      </c>
      <c r="Q151" s="67">
        <f>'Input Model'!L$19</f>
        <v>25</v>
      </c>
      <c r="R151" s="51">
        <f t="shared" si="96"/>
        <v>659.5</v>
      </c>
      <c r="S151" s="67">
        <f>'Input Model'!L$36</f>
        <v>288.69749999999999</v>
      </c>
      <c r="T151" s="74">
        <f>'Input Model'!L$44</f>
        <v>74.52</v>
      </c>
      <c r="U151" s="67">
        <f>'Input Model'!L$56</f>
        <v>25</v>
      </c>
      <c r="V151" s="135">
        <f t="shared" si="97"/>
        <v>388.21749999999997</v>
      </c>
      <c r="W151" s="121">
        <f t="shared" si="98"/>
        <v>271.28250000000003</v>
      </c>
      <c r="X151" s="67">
        <f>'Input Model'!L$65</f>
        <v>252</v>
      </c>
      <c r="Y151" s="51">
        <f t="shared" si="110"/>
        <v>615.21749999999997</v>
      </c>
      <c r="Z151" s="117">
        <f t="shared" si="99"/>
        <v>44.282500000000027</v>
      </c>
      <c r="AA151" s="146">
        <f>'Input Model'!L$4</f>
        <v>750</v>
      </c>
      <c r="AB151" s="429">
        <f t="shared" si="100"/>
        <v>475875</v>
      </c>
      <c r="AC151" s="67">
        <f t="shared" si="101"/>
        <v>18750</v>
      </c>
      <c r="AD151" s="53">
        <f t="shared" si="102"/>
        <v>494625</v>
      </c>
      <c r="AE151" s="67">
        <f t="shared" si="103"/>
        <v>216523.125</v>
      </c>
      <c r="AF151" s="67">
        <f t="shared" si="104"/>
        <v>55890</v>
      </c>
      <c r="AG151" s="68">
        <f t="shared" si="105"/>
        <v>18750</v>
      </c>
      <c r="AH151" s="67">
        <f t="shared" si="106"/>
        <v>291163.125</v>
      </c>
      <c r="AI151" s="111">
        <f t="shared" si="107"/>
        <v>203461.875</v>
      </c>
      <c r="AJ151" s="69">
        <f t="shared" si="108"/>
        <v>189000</v>
      </c>
      <c r="AK151" s="97">
        <f t="shared" si="111"/>
        <v>461413.125</v>
      </c>
      <c r="AL151" s="106">
        <f t="shared" si="109"/>
        <v>33211.875</v>
      </c>
      <c r="AM151" s="36">
        <v>2</v>
      </c>
    </row>
    <row r="152" spans="1:39" x14ac:dyDescent="0.25">
      <c r="A152" s="436" t="s">
        <v>4</v>
      </c>
      <c r="B152" s="39" t="s">
        <v>18</v>
      </c>
      <c r="C152" s="66">
        <v>14.3</v>
      </c>
      <c r="D152" s="188">
        <f t="shared" si="84"/>
        <v>14.3</v>
      </c>
      <c r="E152" s="47">
        <f t="shared" si="85"/>
        <v>0.55555555555555558</v>
      </c>
      <c r="F152" s="47">
        <f t="shared" si="86"/>
        <v>14.855555555555556</v>
      </c>
      <c r="G152" s="47">
        <f t="shared" si="87"/>
        <v>6.4154999999999998</v>
      </c>
      <c r="H152" s="73">
        <f t="shared" si="88"/>
        <v>1.6559999999999999</v>
      </c>
      <c r="I152" s="66">
        <f t="shared" si="89"/>
        <v>0.55555555555555558</v>
      </c>
      <c r="J152" s="66">
        <f t="shared" si="90"/>
        <v>8.6270555555555557</v>
      </c>
      <c r="K152" s="129">
        <f t="shared" si="91"/>
        <v>6.2285000000000004</v>
      </c>
      <c r="L152" s="66">
        <f t="shared" si="92"/>
        <v>5.6</v>
      </c>
      <c r="M152" s="48">
        <f t="shared" si="93"/>
        <v>13.6715</v>
      </c>
      <c r="N152" s="122">
        <f t="shared" si="94"/>
        <v>1.1840555555555561</v>
      </c>
      <c r="O152" s="146">
        <f>'Input Model'!L$10</f>
        <v>45</v>
      </c>
      <c r="P152" s="428">
        <f t="shared" si="95"/>
        <v>643.5</v>
      </c>
      <c r="Q152" s="67">
        <f>'Input Model'!L$19</f>
        <v>25</v>
      </c>
      <c r="R152" s="51">
        <f t="shared" si="96"/>
        <v>668.5</v>
      </c>
      <c r="S152" s="67">
        <f>'Input Model'!L$36</f>
        <v>288.69749999999999</v>
      </c>
      <c r="T152" s="74">
        <f>'Input Model'!L$44</f>
        <v>74.52</v>
      </c>
      <c r="U152" s="67">
        <f>'Input Model'!L$56</f>
        <v>25</v>
      </c>
      <c r="V152" s="135">
        <f t="shared" si="97"/>
        <v>388.21749999999997</v>
      </c>
      <c r="W152" s="121">
        <f t="shared" si="98"/>
        <v>280.28250000000003</v>
      </c>
      <c r="X152" s="67">
        <f>'Input Model'!L$65</f>
        <v>252</v>
      </c>
      <c r="Y152" s="51">
        <f t="shared" si="110"/>
        <v>615.21749999999997</v>
      </c>
      <c r="Z152" s="117">
        <f t="shared" si="99"/>
        <v>53.282500000000027</v>
      </c>
      <c r="AA152" s="146">
        <f>'Input Model'!L$4</f>
        <v>750</v>
      </c>
      <c r="AB152" s="429">
        <f t="shared" si="100"/>
        <v>482625</v>
      </c>
      <c r="AC152" s="67">
        <f t="shared" si="101"/>
        <v>18750</v>
      </c>
      <c r="AD152" s="53">
        <f t="shared" si="102"/>
        <v>501375</v>
      </c>
      <c r="AE152" s="67">
        <f t="shared" si="103"/>
        <v>216523.125</v>
      </c>
      <c r="AF152" s="67">
        <f t="shared" si="104"/>
        <v>55890</v>
      </c>
      <c r="AG152" s="68">
        <f t="shared" si="105"/>
        <v>18750</v>
      </c>
      <c r="AH152" s="67">
        <f t="shared" si="106"/>
        <v>291163.125</v>
      </c>
      <c r="AI152" s="111">
        <f t="shared" si="107"/>
        <v>210211.875</v>
      </c>
      <c r="AJ152" s="69">
        <f t="shared" si="108"/>
        <v>189000</v>
      </c>
      <c r="AK152" s="97">
        <f t="shared" si="111"/>
        <v>461413.125</v>
      </c>
      <c r="AL152" s="106">
        <f t="shared" si="109"/>
        <v>39961.875</v>
      </c>
      <c r="AM152" s="36">
        <v>3</v>
      </c>
    </row>
    <row r="153" spans="1:39" x14ac:dyDescent="0.25">
      <c r="A153" s="436" t="s">
        <v>4</v>
      </c>
      <c r="B153" s="39" t="s">
        <v>19</v>
      </c>
      <c r="C153" s="66">
        <v>14.3</v>
      </c>
      <c r="D153" s="188">
        <f t="shared" si="84"/>
        <v>14.3</v>
      </c>
      <c r="E153" s="47">
        <f t="shared" si="85"/>
        <v>0.55555555555555558</v>
      </c>
      <c r="F153" s="47">
        <f t="shared" si="86"/>
        <v>14.855555555555556</v>
      </c>
      <c r="G153" s="47">
        <f t="shared" si="87"/>
        <v>6.4154999999999998</v>
      </c>
      <c r="H153" s="73">
        <f t="shared" si="88"/>
        <v>1.6559999999999999</v>
      </c>
      <c r="I153" s="66">
        <f t="shared" si="89"/>
        <v>0.55555555555555558</v>
      </c>
      <c r="J153" s="66">
        <f t="shared" si="90"/>
        <v>8.6270555555555557</v>
      </c>
      <c r="K153" s="129">
        <f t="shared" si="91"/>
        <v>6.2285000000000004</v>
      </c>
      <c r="L153" s="66">
        <f t="shared" si="92"/>
        <v>5.6</v>
      </c>
      <c r="M153" s="48">
        <f t="shared" si="93"/>
        <v>13.6715</v>
      </c>
      <c r="N153" s="122">
        <f t="shared" si="94"/>
        <v>1.1840555555555561</v>
      </c>
      <c r="O153" s="146">
        <f>'Input Model'!L$10</f>
        <v>45</v>
      </c>
      <c r="P153" s="428">
        <f t="shared" si="95"/>
        <v>643.5</v>
      </c>
      <c r="Q153" s="67">
        <f>'Input Model'!L$19</f>
        <v>25</v>
      </c>
      <c r="R153" s="51">
        <f t="shared" si="96"/>
        <v>668.5</v>
      </c>
      <c r="S153" s="67">
        <f>'Input Model'!L$36</f>
        <v>288.69749999999999</v>
      </c>
      <c r="T153" s="74">
        <f>'Input Model'!L$44</f>
        <v>74.52</v>
      </c>
      <c r="U153" s="67">
        <f>'Input Model'!L$56</f>
        <v>25</v>
      </c>
      <c r="V153" s="135">
        <f t="shared" si="97"/>
        <v>388.21749999999997</v>
      </c>
      <c r="W153" s="121">
        <f t="shared" si="98"/>
        <v>280.28250000000003</v>
      </c>
      <c r="X153" s="67">
        <f>'Input Model'!L$65</f>
        <v>252</v>
      </c>
      <c r="Y153" s="51">
        <f t="shared" si="110"/>
        <v>615.21749999999997</v>
      </c>
      <c r="Z153" s="117">
        <f t="shared" si="99"/>
        <v>53.282500000000027</v>
      </c>
      <c r="AA153" s="146">
        <f>'Input Model'!L$4</f>
        <v>750</v>
      </c>
      <c r="AB153" s="429">
        <f t="shared" si="100"/>
        <v>482625</v>
      </c>
      <c r="AC153" s="67">
        <f t="shared" si="101"/>
        <v>18750</v>
      </c>
      <c r="AD153" s="53">
        <f t="shared" si="102"/>
        <v>501375</v>
      </c>
      <c r="AE153" s="67">
        <f t="shared" si="103"/>
        <v>216523.125</v>
      </c>
      <c r="AF153" s="67">
        <f t="shared" si="104"/>
        <v>55890</v>
      </c>
      <c r="AG153" s="68">
        <f t="shared" si="105"/>
        <v>18750</v>
      </c>
      <c r="AH153" s="67">
        <f t="shared" si="106"/>
        <v>291163.125</v>
      </c>
      <c r="AI153" s="111">
        <f t="shared" si="107"/>
        <v>210211.875</v>
      </c>
      <c r="AJ153" s="69">
        <f t="shared" si="108"/>
        <v>189000</v>
      </c>
      <c r="AK153" s="97">
        <f t="shared" si="111"/>
        <v>461413.125</v>
      </c>
      <c r="AL153" s="106">
        <f t="shared" si="109"/>
        <v>39961.875</v>
      </c>
      <c r="AM153" s="36">
        <v>4</v>
      </c>
    </row>
    <row r="154" spans="1:39" x14ac:dyDescent="0.25">
      <c r="A154" s="436" t="s">
        <v>4</v>
      </c>
      <c r="B154" s="39" t="s">
        <v>20</v>
      </c>
      <c r="C154" s="66">
        <v>14.1</v>
      </c>
      <c r="D154" s="188">
        <f t="shared" si="84"/>
        <v>14.1</v>
      </c>
      <c r="E154" s="47">
        <f t="shared" si="85"/>
        <v>0.55555555555555558</v>
      </c>
      <c r="F154" s="47">
        <f t="shared" si="86"/>
        <v>14.655555555555555</v>
      </c>
      <c r="G154" s="47">
        <f t="shared" si="87"/>
        <v>6.4154999999999998</v>
      </c>
      <c r="H154" s="73">
        <f t="shared" si="88"/>
        <v>1.6559999999999999</v>
      </c>
      <c r="I154" s="66">
        <f t="shared" si="89"/>
        <v>0.55555555555555558</v>
      </c>
      <c r="J154" s="66">
        <f t="shared" si="90"/>
        <v>8.6270555555555557</v>
      </c>
      <c r="K154" s="129">
        <f t="shared" si="91"/>
        <v>6.0284999999999993</v>
      </c>
      <c r="L154" s="66">
        <f t="shared" si="92"/>
        <v>5.6</v>
      </c>
      <c r="M154" s="48">
        <f t="shared" si="93"/>
        <v>13.6715</v>
      </c>
      <c r="N154" s="122">
        <f t="shared" si="94"/>
        <v>0.98405555555555502</v>
      </c>
      <c r="O154" s="146">
        <f>'Input Model'!L$10</f>
        <v>45</v>
      </c>
      <c r="P154" s="428">
        <f t="shared" si="95"/>
        <v>634.5</v>
      </c>
      <c r="Q154" s="67">
        <f>'Input Model'!L$19</f>
        <v>25</v>
      </c>
      <c r="R154" s="51">
        <f t="shared" si="96"/>
        <v>659.5</v>
      </c>
      <c r="S154" s="67">
        <f>'Input Model'!L$36</f>
        <v>288.69749999999999</v>
      </c>
      <c r="T154" s="74">
        <f>'Input Model'!L$44</f>
        <v>74.52</v>
      </c>
      <c r="U154" s="67">
        <f>'Input Model'!L$56</f>
        <v>25</v>
      </c>
      <c r="V154" s="135">
        <f t="shared" si="97"/>
        <v>388.21749999999997</v>
      </c>
      <c r="W154" s="121">
        <f t="shared" si="98"/>
        <v>271.28250000000003</v>
      </c>
      <c r="X154" s="67">
        <f>'Input Model'!L$65</f>
        <v>252</v>
      </c>
      <c r="Y154" s="51">
        <f t="shared" si="110"/>
        <v>615.21749999999997</v>
      </c>
      <c r="Z154" s="117">
        <f t="shared" si="99"/>
        <v>44.282500000000027</v>
      </c>
      <c r="AA154" s="146">
        <f>'Input Model'!L$4</f>
        <v>750</v>
      </c>
      <c r="AB154" s="429">
        <f t="shared" si="100"/>
        <v>475875</v>
      </c>
      <c r="AC154" s="67">
        <f t="shared" si="101"/>
        <v>18750</v>
      </c>
      <c r="AD154" s="53">
        <f t="shared" si="102"/>
        <v>494625</v>
      </c>
      <c r="AE154" s="67">
        <f t="shared" si="103"/>
        <v>216523.125</v>
      </c>
      <c r="AF154" s="67">
        <f t="shared" si="104"/>
        <v>55890</v>
      </c>
      <c r="AG154" s="68">
        <f t="shared" si="105"/>
        <v>18750</v>
      </c>
      <c r="AH154" s="67">
        <f t="shared" si="106"/>
        <v>291163.125</v>
      </c>
      <c r="AI154" s="111">
        <f t="shared" si="107"/>
        <v>203461.875</v>
      </c>
      <c r="AJ154" s="69">
        <f t="shared" si="108"/>
        <v>189000</v>
      </c>
      <c r="AK154" s="97">
        <f t="shared" si="111"/>
        <v>461413.125</v>
      </c>
      <c r="AL154" s="106">
        <f t="shared" si="109"/>
        <v>33211.875</v>
      </c>
      <c r="AM154" s="36">
        <v>5</v>
      </c>
    </row>
    <row r="155" spans="1:39" x14ac:dyDescent="0.25">
      <c r="A155" s="436" t="s">
        <v>4</v>
      </c>
      <c r="B155" s="39" t="s">
        <v>21</v>
      </c>
      <c r="C155" s="66">
        <v>14.6</v>
      </c>
      <c r="D155" s="188">
        <f t="shared" si="84"/>
        <v>14.6</v>
      </c>
      <c r="E155" s="47">
        <f t="shared" si="85"/>
        <v>0.55555555555555558</v>
      </c>
      <c r="F155" s="47">
        <f t="shared" si="86"/>
        <v>15.155555555555555</v>
      </c>
      <c r="G155" s="47">
        <f t="shared" si="87"/>
        <v>6.4154999999999998</v>
      </c>
      <c r="H155" s="73">
        <f t="shared" si="88"/>
        <v>1.6559999999999999</v>
      </c>
      <c r="I155" s="66">
        <f t="shared" si="89"/>
        <v>0.55555555555555558</v>
      </c>
      <c r="J155" s="66">
        <f t="shared" si="90"/>
        <v>8.6270555555555557</v>
      </c>
      <c r="K155" s="129">
        <f t="shared" si="91"/>
        <v>6.5284999999999993</v>
      </c>
      <c r="L155" s="66">
        <f t="shared" si="92"/>
        <v>5.6</v>
      </c>
      <c r="M155" s="48">
        <f t="shared" si="93"/>
        <v>13.6715</v>
      </c>
      <c r="N155" s="122">
        <f t="shared" si="94"/>
        <v>1.484055555555555</v>
      </c>
      <c r="O155" s="146">
        <f>'Input Model'!L$10</f>
        <v>45</v>
      </c>
      <c r="P155" s="428">
        <f t="shared" si="95"/>
        <v>657</v>
      </c>
      <c r="Q155" s="67">
        <f>'Input Model'!L$19</f>
        <v>25</v>
      </c>
      <c r="R155" s="51">
        <f t="shared" si="96"/>
        <v>682</v>
      </c>
      <c r="S155" s="67">
        <f>'Input Model'!L$36</f>
        <v>288.69749999999999</v>
      </c>
      <c r="T155" s="74">
        <f>'Input Model'!L$44</f>
        <v>74.52</v>
      </c>
      <c r="U155" s="67">
        <f>'Input Model'!L$56</f>
        <v>25</v>
      </c>
      <c r="V155" s="135">
        <f t="shared" si="97"/>
        <v>388.21749999999997</v>
      </c>
      <c r="W155" s="121">
        <f t="shared" si="98"/>
        <v>293.78250000000003</v>
      </c>
      <c r="X155" s="67">
        <f>'Input Model'!L$65</f>
        <v>252</v>
      </c>
      <c r="Y155" s="51">
        <f t="shared" si="110"/>
        <v>615.21749999999997</v>
      </c>
      <c r="Z155" s="117">
        <f t="shared" si="99"/>
        <v>66.782500000000027</v>
      </c>
      <c r="AA155" s="146">
        <f>'Input Model'!L$4</f>
        <v>750</v>
      </c>
      <c r="AB155" s="429">
        <f t="shared" si="100"/>
        <v>492750</v>
      </c>
      <c r="AC155" s="67">
        <f t="shared" si="101"/>
        <v>18750</v>
      </c>
      <c r="AD155" s="53">
        <f t="shared" si="102"/>
        <v>511500</v>
      </c>
      <c r="AE155" s="67">
        <f t="shared" si="103"/>
        <v>216523.125</v>
      </c>
      <c r="AF155" s="67">
        <f t="shared" si="104"/>
        <v>55890</v>
      </c>
      <c r="AG155" s="68">
        <f t="shared" si="105"/>
        <v>18750</v>
      </c>
      <c r="AH155" s="67">
        <f t="shared" si="106"/>
        <v>291163.125</v>
      </c>
      <c r="AI155" s="111">
        <f t="shared" si="107"/>
        <v>220336.875</v>
      </c>
      <c r="AJ155" s="69">
        <f t="shared" si="108"/>
        <v>189000</v>
      </c>
      <c r="AK155" s="97">
        <f t="shared" si="111"/>
        <v>461413.125</v>
      </c>
      <c r="AL155" s="106">
        <f t="shared" si="109"/>
        <v>50086.875</v>
      </c>
      <c r="AM155" s="36">
        <v>6</v>
      </c>
    </row>
    <row r="156" spans="1:39" x14ac:dyDescent="0.25">
      <c r="A156" s="436" t="s">
        <v>4</v>
      </c>
      <c r="B156" s="39" t="s">
        <v>11</v>
      </c>
      <c r="C156" s="66">
        <v>14.6</v>
      </c>
      <c r="D156" s="188">
        <f t="shared" si="84"/>
        <v>14.6</v>
      </c>
      <c r="E156" s="47">
        <f t="shared" si="85"/>
        <v>0.55555555555555558</v>
      </c>
      <c r="F156" s="47">
        <f t="shared" si="86"/>
        <v>15.155555555555555</v>
      </c>
      <c r="G156" s="47">
        <f t="shared" si="87"/>
        <v>6.4154999999999998</v>
      </c>
      <c r="H156" s="73">
        <f t="shared" si="88"/>
        <v>1.6559999999999999</v>
      </c>
      <c r="I156" s="66">
        <f t="shared" si="89"/>
        <v>0.55555555555555558</v>
      </c>
      <c r="J156" s="66">
        <f t="shared" si="90"/>
        <v>8.6270555555555557</v>
      </c>
      <c r="K156" s="129">
        <f t="shared" si="91"/>
        <v>6.5284999999999993</v>
      </c>
      <c r="L156" s="66">
        <f t="shared" si="92"/>
        <v>5.6</v>
      </c>
      <c r="M156" s="48">
        <f t="shared" si="93"/>
        <v>13.6715</v>
      </c>
      <c r="N156" s="122">
        <f t="shared" si="94"/>
        <v>1.484055555555555</v>
      </c>
      <c r="O156" s="146">
        <f>'Input Model'!L$10</f>
        <v>45</v>
      </c>
      <c r="P156" s="428">
        <f t="shared" si="95"/>
        <v>657</v>
      </c>
      <c r="Q156" s="67">
        <f>'Input Model'!L$19</f>
        <v>25</v>
      </c>
      <c r="R156" s="51">
        <f t="shared" si="96"/>
        <v>682</v>
      </c>
      <c r="S156" s="67">
        <f>'Input Model'!L$36</f>
        <v>288.69749999999999</v>
      </c>
      <c r="T156" s="74">
        <f>'Input Model'!L$44</f>
        <v>74.52</v>
      </c>
      <c r="U156" s="67">
        <f>'Input Model'!L$56</f>
        <v>25</v>
      </c>
      <c r="V156" s="135">
        <f t="shared" si="97"/>
        <v>388.21749999999997</v>
      </c>
      <c r="W156" s="121">
        <f t="shared" si="98"/>
        <v>293.78250000000003</v>
      </c>
      <c r="X156" s="67">
        <f>'Input Model'!L$65</f>
        <v>252</v>
      </c>
      <c r="Y156" s="51">
        <f t="shared" si="110"/>
        <v>615.21749999999997</v>
      </c>
      <c r="Z156" s="117">
        <f t="shared" si="99"/>
        <v>66.782500000000027</v>
      </c>
      <c r="AA156" s="146">
        <f>'Input Model'!L$4</f>
        <v>750</v>
      </c>
      <c r="AB156" s="429">
        <f t="shared" si="100"/>
        <v>492750</v>
      </c>
      <c r="AC156" s="67">
        <f t="shared" si="101"/>
        <v>18750</v>
      </c>
      <c r="AD156" s="53">
        <f t="shared" si="102"/>
        <v>511500</v>
      </c>
      <c r="AE156" s="67">
        <f t="shared" si="103"/>
        <v>216523.125</v>
      </c>
      <c r="AF156" s="67">
        <f t="shared" si="104"/>
        <v>55890</v>
      </c>
      <c r="AG156" s="68">
        <f t="shared" si="105"/>
        <v>18750</v>
      </c>
      <c r="AH156" s="67">
        <f t="shared" si="106"/>
        <v>291163.125</v>
      </c>
      <c r="AI156" s="111">
        <f t="shared" si="107"/>
        <v>220336.875</v>
      </c>
      <c r="AJ156" s="69">
        <f t="shared" si="108"/>
        <v>189000</v>
      </c>
      <c r="AK156" s="97">
        <f t="shared" si="111"/>
        <v>461413.125</v>
      </c>
      <c r="AL156" s="106">
        <f t="shared" si="109"/>
        <v>50086.875</v>
      </c>
      <c r="AM156" s="36">
        <v>7</v>
      </c>
    </row>
    <row r="157" spans="1:39" x14ac:dyDescent="0.25">
      <c r="A157" s="436" t="s">
        <v>4</v>
      </c>
      <c r="B157" s="39" t="s">
        <v>12</v>
      </c>
      <c r="C157" s="66">
        <v>14.4</v>
      </c>
      <c r="D157" s="188">
        <f t="shared" si="84"/>
        <v>14.4</v>
      </c>
      <c r="E157" s="47">
        <f t="shared" si="85"/>
        <v>0.55555555555555558</v>
      </c>
      <c r="F157" s="47">
        <f t="shared" si="86"/>
        <v>14.955555555555556</v>
      </c>
      <c r="G157" s="47">
        <f t="shared" si="87"/>
        <v>6.4154999999999998</v>
      </c>
      <c r="H157" s="73">
        <f t="shared" si="88"/>
        <v>1.6559999999999999</v>
      </c>
      <c r="I157" s="66">
        <f t="shared" si="89"/>
        <v>0.55555555555555558</v>
      </c>
      <c r="J157" s="66">
        <f t="shared" si="90"/>
        <v>8.6270555555555557</v>
      </c>
      <c r="K157" s="129">
        <f t="shared" si="91"/>
        <v>6.3285</v>
      </c>
      <c r="L157" s="66">
        <f t="shared" si="92"/>
        <v>5.6</v>
      </c>
      <c r="M157" s="48">
        <f t="shared" si="93"/>
        <v>13.6715</v>
      </c>
      <c r="N157" s="122">
        <f t="shared" si="94"/>
        <v>1.2840555555555557</v>
      </c>
      <c r="O157" s="146">
        <f>'Input Model'!L$10</f>
        <v>45</v>
      </c>
      <c r="P157" s="428">
        <f t="shared" si="95"/>
        <v>648</v>
      </c>
      <c r="Q157" s="67">
        <f>'Input Model'!L$19</f>
        <v>25</v>
      </c>
      <c r="R157" s="51">
        <f t="shared" si="96"/>
        <v>673</v>
      </c>
      <c r="S157" s="67">
        <f>'Input Model'!L$36</f>
        <v>288.69749999999999</v>
      </c>
      <c r="T157" s="74">
        <f>'Input Model'!L$44</f>
        <v>74.52</v>
      </c>
      <c r="U157" s="67">
        <f>'Input Model'!L$56</f>
        <v>25</v>
      </c>
      <c r="V157" s="135">
        <f t="shared" si="97"/>
        <v>388.21749999999997</v>
      </c>
      <c r="W157" s="121">
        <f t="shared" si="98"/>
        <v>284.78250000000003</v>
      </c>
      <c r="X157" s="67">
        <f>'Input Model'!L$65</f>
        <v>252</v>
      </c>
      <c r="Y157" s="51">
        <f t="shared" si="110"/>
        <v>615.21749999999997</v>
      </c>
      <c r="Z157" s="117">
        <f t="shared" si="99"/>
        <v>57.782500000000027</v>
      </c>
      <c r="AA157" s="146">
        <f>'Input Model'!L$4</f>
        <v>750</v>
      </c>
      <c r="AB157" s="429">
        <f t="shared" si="100"/>
        <v>486000</v>
      </c>
      <c r="AC157" s="67">
        <f t="shared" si="101"/>
        <v>18750</v>
      </c>
      <c r="AD157" s="53">
        <f t="shared" si="102"/>
        <v>504750</v>
      </c>
      <c r="AE157" s="67">
        <f t="shared" si="103"/>
        <v>216523.125</v>
      </c>
      <c r="AF157" s="67">
        <f t="shared" si="104"/>
        <v>55890</v>
      </c>
      <c r="AG157" s="68">
        <f t="shared" si="105"/>
        <v>18750</v>
      </c>
      <c r="AH157" s="67">
        <f t="shared" si="106"/>
        <v>291163.125</v>
      </c>
      <c r="AI157" s="111">
        <f t="shared" si="107"/>
        <v>213586.875</v>
      </c>
      <c r="AJ157" s="69">
        <f t="shared" si="108"/>
        <v>189000</v>
      </c>
      <c r="AK157" s="97">
        <f t="shared" si="111"/>
        <v>461413.125</v>
      </c>
      <c r="AL157" s="106">
        <f t="shared" si="109"/>
        <v>43336.875</v>
      </c>
      <c r="AM157" s="36">
        <v>8</v>
      </c>
    </row>
    <row r="158" spans="1:39" x14ac:dyDescent="0.25">
      <c r="A158" s="436" t="s">
        <v>4</v>
      </c>
      <c r="B158" s="39" t="s">
        <v>13</v>
      </c>
      <c r="C158" s="66">
        <v>14.9</v>
      </c>
      <c r="D158" s="188">
        <f t="shared" si="84"/>
        <v>14.9</v>
      </c>
      <c r="E158" s="47">
        <f t="shared" si="85"/>
        <v>0.55555555555555558</v>
      </c>
      <c r="F158" s="47">
        <f t="shared" si="86"/>
        <v>15.455555555555556</v>
      </c>
      <c r="G158" s="47">
        <f t="shared" si="87"/>
        <v>6.4154999999999998</v>
      </c>
      <c r="H158" s="73">
        <f t="shared" si="88"/>
        <v>1.6559999999999999</v>
      </c>
      <c r="I158" s="66">
        <f t="shared" si="89"/>
        <v>0.55555555555555558</v>
      </c>
      <c r="J158" s="66">
        <f t="shared" si="90"/>
        <v>8.6270555555555557</v>
      </c>
      <c r="K158" s="129">
        <f t="shared" si="91"/>
        <v>6.8285</v>
      </c>
      <c r="L158" s="66">
        <f t="shared" si="92"/>
        <v>5.6</v>
      </c>
      <c r="M158" s="48">
        <f t="shared" si="93"/>
        <v>13.6715</v>
      </c>
      <c r="N158" s="122">
        <f t="shared" si="94"/>
        <v>1.7840555555555557</v>
      </c>
      <c r="O158" s="146">
        <f>'Input Model'!L$10</f>
        <v>45</v>
      </c>
      <c r="P158" s="428">
        <f t="shared" si="95"/>
        <v>670.5</v>
      </c>
      <c r="Q158" s="67">
        <f>'Input Model'!L$19</f>
        <v>25</v>
      </c>
      <c r="R158" s="51">
        <f t="shared" si="96"/>
        <v>695.5</v>
      </c>
      <c r="S158" s="67">
        <f>'Input Model'!L$36</f>
        <v>288.69749999999999</v>
      </c>
      <c r="T158" s="74">
        <f>'Input Model'!L$44</f>
        <v>74.52</v>
      </c>
      <c r="U158" s="67">
        <f>'Input Model'!L$56</f>
        <v>25</v>
      </c>
      <c r="V158" s="135">
        <f t="shared" si="97"/>
        <v>388.21749999999997</v>
      </c>
      <c r="W158" s="121">
        <f t="shared" si="98"/>
        <v>307.28250000000003</v>
      </c>
      <c r="X158" s="67">
        <f>'Input Model'!L$65</f>
        <v>252</v>
      </c>
      <c r="Y158" s="51">
        <f t="shared" si="110"/>
        <v>615.21749999999997</v>
      </c>
      <c r="Z158" s="117">
        <f t="shared" si="99"/>
        <v>80.282500000000027</v>
      </c>
      <c r="AA158" s="146">
        <f>'Input Model'!L$4</f>
        <v>750</v>
      </c>
      <c r="AB158" s="190">
        <f t="shared" si="100"/>
        <v>502875</v>
      </c>
      <c r="AC158" s="67">
        <f t="shared" si="101"/>
        <v>18750</v>
      </c>
      <c r="AD158" s="53">
        <f t="shared" si="102"/>
        <v>521625</v>
      </c>
      <c r="AE158" s="67">
        <f t="shared" si="103"/>
        <v>216523.125</v>
      </c>
      <c r="AF158" s="67">
        <f t="shared" si="104"/>
        <v>55890</v>
      </c>
      <c r="AG158" s="68">
        <f t="shared" si="105"/>
        <v>18750</v>
      </c>
      <c r="AH158" s="67">
        <f t="shared" si="106"/>
        <v>291163.125</v>
      </c>
      <c r="AI158" s="111">
        <f t="shared" si="107"/>
        <v>230461.875</v>
      </c>
      <c r="AJ158" s="69">
        <f t="shared" si="108"/>
        <v>189000</v>
      </c>
      <c r="AK158" s="97">
        <f t="shared" si="111"/>
        <v>461413.125</v>
      </c>
      <c r="AL158" s="106">
        <f t="shared" si="109"/>
        <v>60211.875</v>
      </c>
      <c r="AM158" s="36">
        <v>9</v>
      </c>
    </row>
    <row r="159" spans="1:39" x14ac:dyDescent="0.25">
      <c r="A159" s="436" t="s">
        <v>4</v>
      </c>
      <c r="B159" s="39" t="s">
        <v>14</v>
      </c>
      <c r="C159" s="66">
        <v>15.2</v>
      </c>
      <c r="D159" s="188">
        <f t="shared" si="84"/>
        <v>15.2</v>
      </c>
      <c r="E159" s="47">
        <f t="shared" si="85"/>
        <v>0.55555555555555558</v>
      </c>
      <c r="F159" s="47">
        <f t="shared" si="86"/>
        <v>15.755555555555555</v>
      </c>
      <c r="G159" s="47">
        <f t="shared" si="87"/>
        <v>6.4154999999999998</v>
      </c>
      <c r="H159" s="73">
        <f t="shared" si="88"/>
        <v>1.6559999999999999</v>
      </c>
      <c r="I159" s="66">
        <f t="shared" si="89"/>
        <v>0.55555555555555558</v>
      </c>
      <c r="J159" s="66">
        <f t="shared" si="90"/>
        <v>8.6270555555555557</v>
      </c>
      <c r="K159" s="129">
        <f t="shared" si="91"/>
        <v>7.1284999999999989</v>
      </c>
      <c r="L159" s="66">
        <f t="shared" si="92"/>
        <v>5.6</v>
      </c>
      <c r="M159" s="48">
        <f t="shared" si="93"/>
        <v>13.6715</v>
      </c>
      <c r="N159" s="122">
        <f t="shared" si="94"/>
        <v>2.0840555555555547</v>
      </c>
      <c r="O159" s="146">
        <f>'Input Model'!L$10</f>
        <v>45</v>
      </c>
      <c r="P159" s="189">
        <f t="shared" si="95"/>
        <v>684</v>
      </c>
      <c r="Q159" s="67">
        <f>'Input Model'!L$19</f>
        <v>25</v>
      </c>
      <c r="R159" s="97">
        <f t="shared" si="96"/>
        <v>709</v>
      </c>
      <c r="S159" s="67">
        <f>'Input Model'!L$36</f>
        <v>288.69749999999999</v>
      </c>
      <c r="T159" s="74">
        <f>'Input Model'!L$44</f>
        <v>74.52</v>
      </c>
      <c r="U159" s="67">
        <f>'Input Model'!L$56</f>
        <v>25</v>
      </c>
      <c r="V159" s="135">
        <f t="shared" si="97"/>
        <v>388.21749999999997</v>
      </c>
      <c r="W159" s="121">
        <f t="shared" si="98"/>
        <v>320.78250000000003</v>
      </c>
      <c r="X159" s="67">
        <f>'Input Model'!L$65</f>
        <v>252</v>
      </c>
      <c r="Y159" s="51">
        <f t="shared" si="110"/>
        <v>615.21749999999997</v>
      </c>
      <c r="Z159" s="117">
        <f t="shared" si="99"/>
        <v>93.782500000000027</v>
      </c>
      <c r="AA159" s="146">
        <f>'Input Model'!L$4</f>
        <v>750</v>
      </c>
      <c r="AB159" s="190">
        <f t="shared" si="100"/>
        <v>513000</v>
      </c>
      <c r="AC159" s="67">
        <f t="shared" si="101"/>
        <v>18750</v>
      </c>
      <c r="AD159" s="53">
        <f t="shared" si="102"/>
        <v>531750</v>
      </c>
      <c r="AE159" s="67">
        <f t="shared" si="103"/>
        <v>216523.125</v>
      </c>
      <c r="AF159" s="67">
        <f t="shared" si="104"/>
        <v>55890</v>
      </c>
      <c r="AG159" s="68">
        <f t="shared" si="105"/>
        <v>18750</v>
      </c>
      <c r="AH159" s="67">
        <f t="shared" si="106"/>
        <v>291163.125</v>
      </c>
      <c r="AI159" s="111">
        <f t="shared" si="107"/>
        <v>240586.875</v>
      </c>
      <c r="AJ159" s="69">
        <f t="shared" si="108"/>
        <v>189000</v>
      </c>
      <c r="AK159" s="97">
        <f t="shared" si="111"/>
        <v>461413.125</v>
      </c>
      <c r="AL159" s="106">
        <f t="shared" si="109"/>
        <v>70336.875</v>
      </c>
      <c r="AM159" s="36">
        <v>10</v>
      </c>
    </row>
    <row r="160" spans="1:39" x14ac:dyDescent="0.25">
      <c r="A160" s="436" t="s">
        <v>4</v>
      </c>
      <c r="B160" s="39" t="s">
        <v>15</v>
      </c>
      <c r="C160" s="66">
        <v>15.4</v>
      </c>
      <c r="D160" s="188">
        <f t="shared" si="84"/>
        <v>15.4</v>
      </c>
      <c r="E160" s="47">
        <f t="shared" si="85"/>
        <v>0.55555555555555558</v>
      </c>
      <c r="F160" s="47">
        <f t="shared" si="86"/>
        <v>15.955555555555556</v>
      </c>
      <c r="G160" s="47">
        <f t="shared" si="87"/>
        <v>6.4154999999999998</v>
      </c>
      <c r="H160" s="73">
        <f t="shared" si="88"/>
        <v>1.6559999999999999</v>
      </c>
      <c r="I160" s="66">
        <f t="shared" si="89"/>
        <v>0.55555555555555558</v>
      </c>
      <c r="J160" s="66">
        <f t="shared" si="90"/>
        <v>8.6270555555555557</v>
      </c>
      <c r="K160" s="129">
        <f t="shared" si="91"/>
        <v>7.3285</v>
      </c>
      <c r="L160" s="66">
        <f t="shared" si="92"/>
        <v>5.6</v>
      </c>
      <c r="M160" s="48">
        <f t="shared" si="93"/>
        <v>13.6715</v>
      </c>
      <c r="N160" s="122">
        <f t="shared" si="94"/>
        <v>2.2840555555555557</v>
      </c>
      <c r="O160" s="146">
        <f>'Input Model'!L$10</f>
        <v>45</v>
      </c>
      <c r="P160" s="189">
        <f t="shared" si="95"/>
        <v>693</v>
      </c>
      <c r="Q160" s="67">
        <f>'Input Model'!L$19</f>
        <v>25</v>
      </c>
      <c r="R160" s="97">
        <f t="shared" si="96"/>
        <v>718</v>
      </c>
      <c r="S160" s="67">
        <f>'Input Model'!L$36</f>
        <v>288.69749999999999</v>
      </c>
      <c r="T160" s="74">
        <f>'Input Model'!L$44</f>
        <v>74.52</v>
      </c>
      <c r="U160" s="67">
        <f>'Input Model'!L$56</f>
        <v>25</v>
      </c>
      <c r="V160" s="135">
        <f t="shared" si="97"/>
        <v>388.21749999999997</v>
      </c>
      <c r="W160" s="121">
        <f t="shared" si="98"/>
        <v>329.78250000000003</v>
      </c>
      <c r="X160" s="67">
        <f>'Input Model'!L$65</f>
        <v>252</v>
      </c>
      <c r="Y160" s="51">
        <f t="shared" si="110"/>
        <v>615.21749999999997</v>
      </c>
      <c r="Z160" s="117">
        <f t="shared" si="99"/>
        <v>102.78250000000003</v>
      </c>
      <c r="AA160" s="146">
        <f>'Input Model'!L$4</f>
        <v>750</v>
      </c>
      <c r="AB160" s="190">
        <f t="shared" si="100"/>
        <v>519750</v>
      </c>
      <c r="AC160" s="67">
        <f t="shared" si="101"/>
        <v>18750</v>
      </c>
      <c r="AD160" s="53">
        <f t="shared" si="102"/>
        <v>538500</v>
      </c>
      <c r="AE160" s="67">
        <f t="shared" si="103"/>
        <v>216523.125</v>
      </c>
      <c r="AF160" s="67">
        <f t="shared" si="104"/>
        <v>55890</v>
      </c>
      <c r="AG160" s="68">
        <f t="shared" si="105"/>
        <v>18750</v>
      </c>
      <c r="AH160" s="67">
        <f t="shared" si="106"/>
        <v>291163.125</v>
      </c>
      <c r="AI160" s="111">
        <f t="shared" si="107"/>
        <v>247336.875</v>
      </c>
      <c r="AJ160" s="69">
        <f t="shared" si="108"/>
        <v>189000</v>
      </c>
      <c r="AK160" s="97">
        <f t="shared" si="111"/>
        <v>461413.125</v>
      </c>
      <c r="AL160" s="106">
        <f t="shared" si="109"/>
        <v>77086.875</v>
      </c>
      <c r="AM160" s="36">
        <v>11</v>
      </c>
    </row>
    <row r="161" spans="1:39" x14ac:dyDescent="0.25">
      <c r="A161" s="80" t="s">
        <v>4</v>
      </c>
      <c r="B161" s="132" t="s">
        <v>138</v>
      </c>
      <c r="C161" s="79">
        <v>14.2</v>
      </c>
      <c r="D161" s="95">
        <f t="shared" si="84"/>
        <v>14.2</v>
      </c>
      <c r="E161" s="56">
        <f t="shared" si="85"/>
        <v>0.55555555555555558</v>
      </c>
      <c r="F161" s="56">
        <f t="shared" si="86"/>
        <v>14.755555555555555</v>
      </c>
      <c r="G161" s="56">
        <f t="shared" si="87"/>
        <v>6.4154999999999998</v>
      </c>
      <c r="H161" s="81">
        <f t="shared" si="88"/>
        <v>1.6559999999999999</v>
      </c>
      <c r="I161" s="79">
        <f t="shared" si="89"/>
        <v>0.55555555555555558</v>
      </c>
      <c r="J161" s="79">
        <f t="shared" si="90"/>
        <v>8.6270555555555557</v>
      </c>
      <c r="K161" s="127">
        <f t="shared" si="91"/>
        <v>6.1284999999999989</v>
      </c>
      <c r="L161" s="79">
        <f t="shared" si="92"/>
        <v>5.6</v>
      </c>
      <c r="M161" s="57">
        <f t="shared" si="93"/>
        <v>13.6715</v>
      </c>
      <c r="N161" s="123">
        <f t="shared" si="94"/>
        <v>1.0840555555555547</v>
      </c>
      <c r="O161" s="149">
        <f>'Input Model'!L$10</f>
        <v>45</v>
      </c>
      <c r="P161" s="96">
        <f t="shared" si="95"/>
        <v>639</v>
      </c>
      <c r="Q161" s="76">
        <f>'Input Model'!L$19</f>
        <v>25</v>
      </c>
      <c r="R161" s="98">
        <f t="shared" si="96"/>
        <v>664</v>
      </c>
      <c r="S161" s="76">
        <f>'Input Model'!L$36</f>
        <v>288.69749999999999</v>
      </c>
      <c r="T161" s="94">
        <f>'Input Model'!L$44</f>
        <v>74.52</v>
      </c>
      <c r="U161" s="76">
        <f>'Input Model'!L$56</f>
        <v>25</v>
      </c>
      <c r="V161" s="136">
        <f t="shared" si="97"/>
        <v>388.21749999999997</v>
      </c>
      <c r="W161" s="113">
        <f t="shared" si="98"/>
        <v>275.78250000000003</v>
      </c>
      <c r="X161" s="78">
        <f>'Input Model'!L$65</f>
        <v>252</v>
      </c>
      <c r="Y161" s="61">
        <f t="shared" si="110"/>
        <v>615.21749999999997</v>
      </c>
      <c r="Z161" s="118">
        <f t="shared" si="99"/>
        <v>48.782500000000027</v>
      </c>
      <c r="AA161" s="149">
        <f>'Input Model'!L$4</f>
        <v>750</v>
      </c>
      <c r="AB161" s="75">
        <f t="shared" si="100"/>
        <v>479250</v>
      </c>
      <c r="AC161" s="76">
        <f t="shared" si="101"/>
        <v>18750</v>
      </c>
      <c r="AD161" s="101">
        <f t="shared" si="102"/>
        <v>498000</v>
      </c>
      <c r="AE161" s="76">
        <f t="shared" si="103"/>
        <v>216523.125</v>
      </c>
      <c r="AF161" s="94">
        <f t="shared" si="104"/>
        <v>55890</v>
      </c>
      <c r="AG161" s="76">
        <f t="shared" si="105"/>
        <v>18750</v>
      </c>
      <c r="AH161" s="76">
        <f t="shared" si="106"/>
        <v>291163.125</v>
      </c>
      <c r="AI161" s="115">
        <f t="shared" si="107"/>
        <v>206836.875</v>
      </c>
      <c r="AJ161" s="77">
        <f t="shared" si="108"/>
        <v>189000</v>
      </c>
      <c r="AK161" s="98">
        <f t="shared" si="111"/>
        <v>461413.125</v>
      </c>
      <c r="AL161" s="107">
        <f t="shared" si="109"/>
        <v>36586.875</v>
      </c>
      <c r="AM161" s="36">
        <v>12</v>
      </c>
    </row>
    <row r="162" spans="1:39" x14ac:dyDescent="0.25">
      <c r="A162" s="425">
        <v>2013</v>
      </c>
      <c r="B162" s="130" t="s">
        <v>139</v>
      </c>
      <c r="C162" s="66">
        <v>13.9</v>
      </c>
      <c r="D162" s="82">
        <f t="shared" si="84"/>
        <v>13.9</v>
      </c>
      <c r="E162" s="83">
        <f t="shared" si="85"/>
        <v>0.21978021978021978</v>
      </c>
      <c r="F162" s="83">
        <f t="shared" si="86"/>
        <v>14.119780219780219</v>
      </c>
      <c r="G162" s="83">
        <f t="shared" si="87"/>
        <v>5.9911538461538463</v>
      </c>
      <c r="H162" s="84">
        <f t="shared" si="88"/>
        <v>1.762989010989011</v>
      </c>
      <c r="I162" s="85">
        <f t="shared" si="89"/>
        <v>0.5494505494505495</v>
      </c>
      <c r="J162" s="85">
        <f t="shared" si="90"/>
        <v>8.3035934065934072</v>
      </c>
      <c r="K162" s="128">
        <f t="shared" si="91"/>
        <v>5.8161868131868122</v>
      </c>
      <c r="L162" s="85">
        <f t="shared" si="92"/>
        <v>5.9340659340659343</v>
      </c>
      <c r="M162" s="48">
        <f t="shared" si="93"/>
        <v>13.68820879120879</v>
      </c>
      <c r="N162" s="124">
        <f t="shared" si="94"/>
        <v>0.43157142857142894</v>
      </c>
      <c r="O162" s="150">
        <f>'Input Model'!K$10</f>
        <v>45.5</v>
      </c>
      <c r="P162" s="86">
        <f t="shared" si="95"/>
        <v>632.45000000000005</v>
      </c>
      <c r="Q162" s="87">
        <f>'Input Model'!J$19</f>
        <v>10</v>
      </c>
      <c r="R162" s="88">
        <f t="shared" si="96"/>
        <v>642.45000000000005</v>
      </c>
      <c r="S162" s="87">
        <f>'Input Model'!K$36</f>
        <v>272.59750000000003</v>
      </c>
      <c r="T162" s="89">
        <f>'Input Model'!K$44</f>
        <v>80.215999999999994</v>
      </c>
      <c r="U162" s="87">
        <f>'Input Model'!K$56</f>
        <v>25</v>
      </c>
      <c r="V162" s="137">
        <f t="shared" si="97"/>
        <v>377.81350000000003</v>
      </c>
      <c r="W162" s="120">
        <f t="shared" si="98"/>
        <v>264.63650000000001</v>
      </c>
      <c r="X162" s="87">
        <f>'Input Model'!K$65</f>
        <v>270</v>
      </c>
      <c r="Y162" s="51">
        <f t="shared" si="110"/>
        <v>622.81349999999998</v>
      </c>
      <c r="Z162" s="119">
        <f t="shared" si="99"/>
        <v>19.636500000000069</v>
      </c>
      <c r="AA162" s="150">
        <f>'Input Model'!K$4</f>
        <v>750</v>
      </c>
      <c r="AB162" s="90">
        <f t="shared" si="100"/>
        <v>474337.50000000006</v>
      </c>
      <c r="AC162" s="87">
        <f t="shared" si="101"/>
        <v>7500</v>
      </c>
      <c r="AD162" s="91">
        <f t="shared" si="102"/>
        <v>481837.50000000006</v>
      </c>
      <c r="AE162" s="87">
        <f t="shared" si="103"/>
        <v>204448.12500000003</v>
      </c>
      <c r="AF162" s="87">
        <f t="shared" si="104"/>
        <v>60161.999999999993</v>
      </c>
      <c r="AG162" s="92">
        <f t="shared" si="105"/>
        <v>18750</v>
      </c>
      <c r="AH162" s="87">
        <f t="shared" si="106"/>
        <v>283360.125</v>
      </c>
      <c r="AI162" s="114">
        <f t="shared" si="107"/>
        <v>198477.37500000006</v>
      </c>
      <c r="AJ162" s="93">
        <f t="shared" si="108"/>
        <v>202500</v>
      </c>
      <c r="AK162" s="142">
        <f t="shared" si="111"/>
        <v>467110.125</v>
      </c>
      <c r="AL162" s="108">
        <f t="shared" si="109"/>
        <v>14727.375000000058</v>
      </c>
      <c r="AM162" s="36">
        <v>1</v>
      </c>
    </row>
    <row r="163" spans="1:39" x14ac:dyDescent="0.25">
      <c r="A163" s="436" t="s">
        <v>4</v>
      </c>
      <c r="B163" s="39" t="s">
        <v>17</v>
      </c>
      <c r="C163" s="66">
        <v>12.5</v>
      </c>
      <c r="D163" s="188">
        <f t="shared" si="84"/>
        <v>12.5</v>
      </c>
      <c r="E163" s="47">
        <f t="shared" si="85"/>
        <v>0.21978021978021978</v>
      </c>
      <c r="F163" s="47">
        <f t="shared" si="86"/>
        <v>12.719780219780219</v>
      </c>
      <c r="G163" s="47">
        <f t="shared" si="87"/>
        <v>5.9911538461538463</v>
      </c>
      <c r="H163" s="73">
        <f t="shared" si="88"/>
        <v>1.762989010989011</v>
      </c>
      <c r="I163" s="66">
        <f t="shared" si="89"/>
        <v>0.5494505494505495</v>
      </c>
      <c r="J163" s="66">
        <f t="shared" si="90"/>
        <v>8.3035934065934072</v>
      </c>
      <c r="K163" s="129">
        <f t="shared" si="91"/>
        <v>4.4161868131868118</v>
      </c>
      <c r="L163" s="66">
        <f t="shared" si="92"/>
        <v>5.9340659340659343</v>
      </c>
      <c r="M163" s="48">
        <f t="shared" si="93"/>
        <v>13.68820879120879</v>
      </c>
      <c r="N163" s="122">
        <f t="shared" si="94"/>
        <v>-0.96842857142857142</v>
      </c>
      <c r="O163" s="146">
        <f>'Input Model'!K$10</f>
        <v>45.5</v>
      </c>
      <c r="P163" s="428">
        <f t="shared" si="95"/>
        <v>568.75</v>
      </c>
      <c r="Q163" s="67">
        <f>'Input Model'!J$19</f>
        <v>10</v>
      </c>
      <c r="R163" s="51">
        <f t="shared" si="96"/>
        <v>578.75</v>
      </c>
      <c r="S163" s="67">
        <f>'Input Model'!K$36</f>
        <v>272.59750000000003</v>
      </c>
      <c r="T163" s="74">
        <f>'Input Model'!K$44</f>
        <v>80.215999999999994</v>
      </c>
      <c r="U163" s="67">
        <f>'Input Model'!K$56</f>
        <v>25</v>
      </c>
      <c r="V163" s="135">
        <f t="shared" si="97"/>
        <v>377.81350000000003</v>
      </c>
      <c r="W163" s="121">
        <f t="shared" si="98"/>
        <v>200.93649999999997</v>
      </c>
      <c r="X163" s="67">
        <f>'Input Model'!K$65</f>
        <v>270</v>
      </c>
      <c r="Y163" s="51">
        <f t="shared" si="110"/>
        <v>622.81349999999998</v>
      </c>
      <c r="Z163" s="117">
        <f t="shared" si="99"/>
        <v>-44.063499999999976</v>
      </c>
      <c r="AA163" s="146">
        <f>'Input Model'!K$4</f>
        <v>750</v>
      </c>
      <c r="AB163" s="429">
        <f t="shared" si="100"/>
        <v>426562.5</v>
      </c>
      <c r="AC163" s="67">
        <f t="shared" si="101"/>
        <v>7500</v>
      </c>
      <c r="AD163" s="53">
        <f t="shared" si="102"/>
        <v>434062.5</v>
      </c>
      <c r="AE163" s="67">
        <f t="shared" si="103"/>
        <v>204448.12500000003</v>
      </c>
      <c r="AF163" s="67">
        <f t="shared" si="104"/>
        <v>60161.999999999993</v>
      </c>
      <c r="AG163" s="68">
        <f t="shared" si="105"/>
        <v>18750</v>
      </c>
      <c r="AH163" s="67">
        <f t="shared" si="106"/>
        <v>283360.125</v>
      </c>
      <c r="AI163" s="111">
        <f t="shared" si="107"/>
        <v>150702.375</v>
      </c>
      <c r="AJ163" s="69">
        <f t="shared" si="108"/>
        <v>202500</v>
      </c>
      <c r="AK163" s="97">
        <f t="shared" si="111"/>
        <v>467110.125</v>
      </c>
      <c r="AL163" s="106">
        <f t="shared" si="109"/>
        <v>-33047.625</v>
      </c>
      <c r="AM163" s="36">
        <v>2</v>
      </c>
    </row>
    <row r="164" spans="1:39" x14ac:dyDescent="0.25">
      <c r="A164" s="436" t="s">
        <v>4</v>
      </c>
      <c r="B164" s="39" t="s">
        <v>18</v>
      </c>
      <c r="C164" s="66">
        <v>12.7</v>
      </c>
      <c r="D164" s="188">
        <f t="shared" si="84"/>
        <v>12.7</v>
      </c>
      <c r="E164" s="47">
        <f t="shared" si="85"/>
        <v>0.21978021978021978</v>
      </c>
      <c r="F164" s="47">
        <f t="shared" si="86"/>
        <v>12.919780219780218</v>
      </c>
      <c r="G164" s="47">
        <f t="shared" si="87"/>
        <v>5.9911538461538463</v>
      </c>
      <c r="H164" s="73">
        <f t="shared" si="88"/>
        <v>1.762989010989011</v>
      </c>
      <c r="I164" s="66">
        <f t="shared" si="89"/>
        <v>0.5494505494505495</v>
      </c>
      <c r="J164" s="66">
        <f t="shared" si="90"/>
        <v>8.3035934065934072</v>
      </c>
      <c r="K164" s="129">
        <f t="shared" si="91"/>
        <v>4.6161868131868111</v>
      </c>
      <c r="L164" s="66">
        <f t="shared" si="92"/>
        <v>5.9340659340659343</v>
      </c>
      <c r="M164" s="48">
        <f t="shared" si="93"/>
        <v>13.68820879120879</v>
      </c>
      <c r="N164" s="122">
        <f t="shared" si="94"/>
        <v>-0.76842857142857213</v>
      </c>
      <c r="O164" s="146">
        <f>'Input Model'!K$10</f>
        <v>45.5</v>
      </c>
      <c r="P164" s="428">
        <f t="shared" si="95"/>
        <v>577.85</v>
      </c>
      <c r="Q164" s="67">
        <f>'Input Model'!J$19</f>
        <v>10</v>
      </c>
      <c r="R164" s="51">
        <f t="shared" si="96"/>
        <v>587.85</v>
      </c>
      <c r="S164" s="67">
        <f>'Input Model'!K$36</f>
        <v>272.59750000000003</v>
      </c>
      <c r="T164" s="74">
        <f>'Input Model'!K$44</f>
        <v>80.215999999999994</v>
      </c>
      <c r="U164" s="67">
        <f>'Input Model'!K$56</f>
        <v>25</v>
      </c>
      <c r="V164" s="135">
        <f t="shared" si="97"/>
        <v>377.81350000000003</v>
      </c>
      <c r="W164" s="121">
        <f t="shared" si="98"/>
        <v>210.03649999999999</v>
      </c>
      <c r="X164" s="67">
        <f>'Input Model'!K$65</f>
        <v>270</v>
      </c>
      <c r="Y164" s="51">
        <f t="shared" si="110"/>
        <v>622.81349999999998</v>
      </c>
      <c r="Z164" s="117">
        <f t="shared" si="99"/>
        <v>-34.963499999999954</v>
      </c>
      <c r="AA164" s="146">
        <f>'Input Model'!K$4</f>
        <v>750</v>
      </c>
      <c r="AB164" s="429">
        <f t="shared" si="100"/>
        <v>433387.5</v>
      </c>
      <c r="AC164" s="67">
        <f t="shared" si="101"/>
        <v>7500</v>
      </c>
      <c r="AD164" s="53">
        <f t="shared" si="102"/>
        <v>440887.5</v>
      </c>
      <c r="AE164" s="67">
        <f t="shared" si="103"/>
        <v>204448.12500000003</v>
      </c>
      <c r="AF164" s="67">
        <f t="shared" si="104"/>
        <v>60161.999999999993</v>
      </c>
      <c r="AG164" s="68">
        <f t="shared" si="105"/>
        <v>18750</v>
      </c>
      <c r="AH164" s="67">
        <f t="shared" si="106"/>
        <v>283360.125</v>
      </c>
      <c r="AI164" s="111">
        <f t="shared" si="107"/>
        <v>157527.375</v>
      </c>
      <c r="AJ164" s="69">
        <f t="shared" si="108"/>
        <v>202500</v>
      </c>
      <c r="AK164" s="97">
        <f t="shared" si="111"/>
        <v>467110.125</v>
      </c>
      <c r="AL164" s="106">
        <f t="shared" si="109"/>
        <v>-26222.625</v>
      </c>
      <c r="AM164" s="36">
        <v>3</v>
      </c>
    </row>
    <row r="165" spans="1:39" x14ac:dyDescent="0.25">
      <c r="A165" s="436" t="s">
        <v>4</v>
      </c>
      <c r="B165" s="39" t="s">
        <v>19</v>
      </c>
      <c r="C165" s="66">
        <v>13</v>
      </c>
      <c r="D165" s="188">
        <f t="shared" si="84"/>
        <v>13</v>
      </c>
      <c r="E165" s="47">
        <f t="shared" si="85"/>
        <v>0.21978021978021978</v>
      </c>
      <c r="F165" s="47">
        <f t="shared" si="86"/>
        <v>13.219780219780219</v>
      </c>
      <c r="G165" s="47">
        <f t="shared" si="87"/>
        <v>5.9911538461538463</v>
      </c>
      <c r="H165" s="73">
        <f t="shared" si="88"/>
        <v>1.762989010989011</v>
      </c>
      <c r="I165" s="66">
        <f t="shared" si="89"/>
        <v>0.5494505494505495</v>
      </c>
      <c r="J165" s="66">
        <f t="shared" si="90"/>
        <v>8.3035934065934072</v>
      </c>
      <c r="K165" s="129">
        <f t="shared" si="91"/>
        <v>4.9161868131868118</v>
      </c>
      <c r="L165" s="66">
        <f t="shared" si="92"/>
        <v>5.9340659340659343</v>
      </c>
      <c r="M165" s="48">
        <f t="shared" si="93"/>
        <v>13.68820879120879</v>
      </c>
      <c r="N165" s="122">
        <f t="shared" si="94"/>
        <v>-0.46842857142857142</v>
      </c>
      <c r="O165" s="146">
        <f>'Input Model'!K$10</f>
        <v>45.5</v>
      </c>
      <c r="P165" s="428">
        <f t="shared" si="95"/>
        <v>591.5</v>
      </c>
      <c r="Q165" s="67">
        <f>'Input Model'!J$19</f>
        <v>10</v>
      </c>
      <c r="R165" s="51">
        <f t="shared" si="96"/>
        <v>601.5</v>
      </c>
      <c r="S165" s="67">
        <f>'Input Model'!K$36</f>
        <v>272.59750000000003</v>
      </c>
      <c r="T165" s="74">
        <f>'Input Model'!K$44</f>
        <v>80.215999999999994</v>
      </c>
      <c r="U165" s="67">
        <f>'Input Model'!K$56</f>
        <v>25</v>
      </c>
      <c r="V165" s="135">
        <f t="shared" si="97"/>
        <v>377.81350000000003</v>
      </c>
      <c r="W165" s="121">
        <f t="shared" si="98"/>
        <v>223.68649999999997</v>
      </c>
      <c r="X165" s="67">
        <f>'Input Model'!K$65</f>
        <v>270</v>
      </c>
      <c r="Y165" s="51">
        <f t="shared" si="110"/>
        <v>622.81349999999998</v>
      </c>
      <c r="Z165" s="117">
        <f t="shared" si="99"/>
        <v>-21.313499999999976</v>
      </c>
      <c r="AA165" s="146">
        <f>'Input Model'!K$4</f>
        <v>750</v>
      </c>
      <c r="AB165" s="429">
        <f t="shared" si="100"/>
        <v>443625</v>
      </c>
      <c r="AC165" s="67">
        <f t="shared" si="101"/>
        <v>7500</v>
      </c>
      <c r="AD165" s="53">
        <f t="shared" si="102"/>
        <v>451125</v>
      </c>
      <c r="AE165" s="67">
        <f t="shared" si="103"/>
        <v>204448.12500000003</v>
      </c>
      <c r="AF165" s="67">
        <f t="shared" si="104"/>
        <v>60161.999999999993</v>
      </c>
      <c r="AG165" s="68">
        <f t="shared" si="105"/>
        <v>18750</v>
      </c>
      <c r="AH165" s="67">
        <f t="shared" si="106"/>
        <v>283360.125</v>
      </c>
      <c r="AI165" s="111">
        <f t="shared" si="107"/>
        <v>167764.875</v>
      </c>
      <c r="AJ165" s="69">
        <f t="shared" si="108"/>
        <v>202500</v>
      </c>
      <c r="AK165" s="97">
        <f t="shared" si="111"/>
        <v>467110.125</v>
      </c>
      <c r="AL165" s="106">
        <f t="shared" si="109"/>
        <v>-15985.125</v>
      </c>
      <c r="AM165" s="36">
        <v>4</v>
      </c>
    </row>
    <row r="166" spans="1:39" x14ac:dyDescent="0.25">
      <c r="A166" s="436" t="s">
        <v>4</v>
      </c>
      <c r="B166" s="39" t="s">
        <v>20</v>
      </c>
      <c r="C166" s="66">
        <v>12.8</v>
      </c>
      <c r="D166" s="188">
        <f t="shared" si="84"/>
        <v>12.8</v>
      </c>
      <c r="E166" s="47">
        <f t="shared" si="85"/>
        <v>0.21978021978021978</v>
      </c>
      <c r="F166" s="47">
        <f t="shared" si="86"/>
        <v>13.01978021978022</v>
      </c>
      <c r="G166" s="47">
        <f t="shared" si="87"/>
        <v>5.9911538461538463</v>
      </c>
      <c r="H166" s="73">
        <f t="shared" si="88"/>
        <v>1.762989010989011</v>
      </c>
      <c r="I166" s="66">
        <f t="shared" si="89"/>
        <v>0.5494505494505495</v>
      </c>
      <c r="J166" s="66">
        <f t="shared" si="90"/>
        <v>8.3035934065934072</v>
      </c>
      <c r="K166" s="129">
        <f t="shared" si="91"/>
        <v>4.7161868131868125</v>
      </c>
      <c r="L166" s="66">
        <f t="shared" si="92"/>
        <v>5.9340659340659343</v>
      </c>
      <c r="M166" s="48">
        <f t="shared" si="93"/>
        <v>13.68820879120879</v>
      </c>
      <c r="N166" s="122">
        <f t="shared" si="94"/>
        <v>-0.66842857142857071</v>
      </c>
      <c r="O166" s="146">
        <f>'Input Model'!K$10</f>
        <v>45.5</v>
      </c>
      <c r="P166" s="428">
        <f t="shared" si="95"/>
        <v>582.4</v>
      </c>
      <c r="Q166" s="67">
        <f>'Input Model'!J$19</f>
        <v>10</v>
      </c>
      <c r="R166" s="51">
        <f t="shared" si="96"/>
        <v>592.4</v>
      </c>
      <c r="S166" s="67">
        <f>'Input Model'!K$36</f>
        <v>272.59750000000003</v>
      </c>
      <c r="T166" s="74">
        <f>'Input Model'!K$44</f>
        <v>80.215999999999994</v>
      </c>
      <c r="U166" s="67">
        <f>'Input Model'!K$56</f>
        <v>25</v>
      </c>
      <c r="V166" s="135">
        <f t="shared" si="97"/>
        <v>377.81350000000003</v>
      </c>
      <c r="W166" s="121">
        <f t="shared" si="98"/>
        <v>214.58649999999994</v>
      </c>
      <c r="X166" s="67">
        <f>'Input Model'!K$65</f>
        <v>270</v>
      </c>
      <c r="Y166" s="51">
        <f t="shared" si="110"/>
        <v>622.81349999999998</v>
      </c>
      <c r="Z166" s="117">
        <f t="shared" si="99"/>
        <v>-30.413499999999999</v>
      </c>
      <c r="AA166" s="146">
        <f>'Input Model'!K$4</f>
        <v>750</v>
      </c>
      <c r="AB166" s="429">
        <f t="shared" si="100"/>
        <v>436800</v>
      </c>
      <c r="AC166" s="67">
        <f t="shared" si="101"/>
        <v>7500</v>
      </c>
      <c r="AD166" s="53">
        <f t="shared" si="102"/>
        <v>444300</v>
      </c>
      <c r="AE166" s="67">
        <f t="shared" si="103"/>
        <v>204448.12500000003</v>
      </c>
      <c r="AF166" s="67">
        <f t="shared" si="104"/>
        <v>60161.999999999993</v>
      </c>
      <c r="AG166" s="68">
        <f t="shared" si="105"/>
        <v>18750</v>
      </c>
      <c r="AH166" s="67">
        <f t="shared" si="106"/>
        <v>283360.125</v>
      </c>
      <c r="AI166" s="111">
        <f t="shared" si="107"/>
        <v>160939.875</v>
      </c>
      <c r="AJ166" s="69">
        <f t="shared" si="108"/>
        <v>202500</v>
      </c>
      <c r="AK166" s="97">
        <f t="shared" si="111"/>
        <v>467110.125</v>
      </c>
      <c r="AL166" s="106">
        <f t="shared" si="109"/>
        <v>-22810.125</v>
      </c>
      <c r="AM166" s="36">
        <v>5</v>
      </c>
    </row>
    <row r="167" spans="1:39" x14ac:dyDescent="0.25">
      <c r="A167" s="436" t="s">
        <v>4</v>
      </c>
      <c r="B167" s="39" t="s">
        <v>21</v>
      </c>
      <c r="C167" s="66">
        <v>13.1</v>
      </c>
      <c r="D167" s="188">
        <f t="shared" si="84"/>
        <v>13.1</v>
      </c>
      <c r="E167" s="47">
        <f t="shared" si="85"/>
        <v>0.21978021978021978</v>
      </c>
      <c r="F167" s="47">
        <f t="shared" si="86"/>
        <v>13.319780219780219</v>
      </c>
      <c r="G167" s="47">
        <f t="shared" si="87"/>
        <v>5.9911538461538463</v>
      </c>
      <c r="H167" s="73">
        <f t="shared" si="88"/>
        <v>1.762989010989011</v>
      </c>
      <c r="I167" s="66">
        <f t="shared" si="89"/>
        <v>0.5494505494505495</v>
      </c>
      <c r="J167" s="66">
        <f t="shared" si="90"/>
        <v>8.3035934065934072</v>
      </c>
      <c r="K167" s="129">
        <f t="shared" si="91"/>
        <v>5.0161868131868115</v>
      </c>
      <c r="L167" s="66">
        <f t="shared" si="92"/>
        <v>5.9340659340659343</v>
      </c>
      <c r="M167" s="48">
        <f t="shared" si="93"/>
        <v>13.68820879120879</v>
      </c>
      <c r="N167" s="122">
        <f t="shared" si="94"/>
        <v>-0.36842857142857177</v>
      </c>
      <c r="O167" s="146">
        <f>'Input Model'!K$10</f>
        <v>45.5</v>
      </c>
      <c r="P167" s="428">
        <f t="shared" si="95"/>
        <v>596.04999999999995</v>
      </c>
      <c r="Q167" s="67">
        <f>'Input Model'!J$19</f>
        <v>10</v>
      </c>
      <c r="R167" s="51">
        <f t="shared" si="96"/>
        <v>606.04999999999995</v>
      </c>
      <c r="S167" s="67">
        <f>'Input Model'!K$36</f>
        <v>272.59750000000003</v>
      </c>
      <c r="T167" s="74">
        <f>'Input Model'!K$44</f>
        <v>80.215999999999994</v>
      </c>
      <c r="U167" s="67">
        <f>'Input Model'!K$56</f>
        <v>25</v>
      </c>
      <c r="V167" s="135">
        <f t="shared" si="97"/>
        <v>377.81350000000003</v>
      </c>
      <c r="W167" s="121">
        <f t="shared" si="98"/>
        <v>228.23649999999992</v>
      </c>
      <c r="X167" s="67">
        <f>'Input Model'!K$65</f>
        <v>270</v>
      </c>
      <c r="Y167" s="51">
        <f t="shared" si="110"/>
        <v>622.81349999999998</v>
      </c>
      <c r="Z167" s="117">
        <f t="shared" si="99"/>
        <v>-16.763500000000022</v>
      </c>
      <c r="AA167" s="146">
        <f>'Input Model'!K$4</f>
        <v>750</v>
      </c>
      <c r="AB167" s="429">
        <f t="shared" si="100"/>
        <v>447037.49999999994</v>
      </c>
      <c r="AC167" s="67">
        <f t="shared" si="101"/>
        <v>7500</v>
      </c>
      <c r="AD167" s="53">
        <f t="shared" si="102"/>
        <v>454537.49999999994</v>
      </c>
      <c r="AE167" s="67">
        <f t="shared" si="103"/>
        <v>204448.12500000003</v>
      </c>
      <c r="AF167" s="67">
        <f t="shared" si="104"/>
        <v>60161.999999999993</v>
      </c>
      <c r="AG167" s="68">
        <f t="shared" si="105"/>
        <v>18750</v>
      </c>
      <c r="AH167" s="67">
        <f t="shared" si="106"/>
        <v>283360.125</v>
      </c>
      <c r="AI167" s="111">
        <f t="shared" si="107"/>
        <v>171177.37499999994</v>
      </c>
      <c r="AJ167" s="69">
        <f t="shared" si="108"/>
        <v>202500</v>
      </c>
      <c r="AK167" s="97">
        <f t="shared" si="111"/>
        <v>467110.125</v>
      </c>
      <c r="AL167" s="106">
        <f t="shared" si="109"/>
        <v>-12572.625000000058</v>
      </c>
      <c r="AM167" s="36">
        <v>6</v>
      </c>
    </row>
    <row r="168" spans="1:39" x14ac:dyDescent="0.25">
      <c r="A168" s="436" t="s">
        <v>4</v>
      </c>
      <c r="B168" s="39" t="s">
        <v>11</v>
      </c>
      <c r="C168" s="66">
        <v>13.7</v>
      </c>
      <c r="D168" s="188">
        <f t="shared" si="84"/>
        <v>13.7</v>
      </c>
      <c r="E168" s="47">
        <f t="shared" si="85"/>
        <v>0.21978021978021978</v>
      </c>
      <c r="F168" s="47">
        <f t="shared" si="86"/>
        <v>13.919780219780218</v>
      </c>
      <c r="G168" s="47">
        <f t="shared" si="87"/>
        <v>5.9911538461538463</v>
      </c>
      <c r="H168" s="73">
        <f t="shared" si="88"/>
        <v>1.762989010989011</v>
      </c>
      <c r="I168" s="66">
        <f t="shared" si="89"/>
        <v>0.5494505494505495</v>
      </c>
      <c r="J168" s="66">
        <f t="shared" si="90"/>
        <v>8.3035934065934072</v>
      </c>
      <c r="K168" s="129">
        <f t="shared" si="91"/>
        <v>5.6161868131868111</v>
      </c>
      <c r="L168" s="66">
        <f t="shared" si="92"/>
        <v>5.9340659340659343</v>
      </c>
      <c r="M168" s="48">
        <f t="shared" si="93"/>
        <v>13.68820879120879</v>
      </c>
      <c r="N168" s="122">
        <f t="shared" si="94"/>
        <v>0.23157142857142787</v>
      </c>
      <c r="O168" s="146">
        <f>'Input Model'!K$10</f>
        <v>45.5</v>
      </c>
      <c r="P168" s="428">
        <f t="shared" si="95"/>
        <v>623.35</v>
      </c>
      <c r="Q168" s="67">
        <f>'Input Model'!J$19</f>
        <v>10</v>
      </c>
      <c r="R168" s="51">
        <f t="shared" si="96"/>
        <v>633.35</v>
      </c>
      <c r="S168" s="67">
        <f>'Input Model'!K$36</f>
        <v>272.59750000000003</v>
      </c>
      <c r="T168" s="74">
        <f>'Input Model'!K$44</f>
        <v>80.215999999999994</v>
      </c>
      <c r="U168" s="67">
        <f>'Input Model'!K$56</f>
        <v>25</v>
      </c>
      <c r="V168" s="135">
        <f t="shared" si="97"/>
        <v>377.81350000000003</v>
      </c>
      <c r="W168" s="121">
        <f t="shared" si="98"/>
        <v>255.53649999999999</v>
      </c>
      <c r="X168" s="67">
        <f>'Input Model'!K$65</f>
        <v>270</v>
      </c>
      <c r="Y168" s="51">
        <f t="shared" si="110"/>
        <v>622.81349999999998</v>
      </c>
      <c r="Z168" s="117">
        <f t="shared" si="99"/>
        <v>10.536500000000046</v>
      </c>
      <c r="AA168" s="146">
        <f>'Input Model'!K$4</f>
        <v>750</v>
      </c>
      <c r="AB168" s="429">
        <f t="shared" si="100"/>
        <v>467512.5</v>
      </c>
      <c r="AC168" s="67">
        <f t="shared" si="101"/>
        <v>7500</v>
      </c>
      <c r="AD168" s="53">
        <f t="shared" si="102"/>
        <v>475012.5</v>
      </c>
      <c r="AE168" s="67">
        <f t="shared" si="103"/>
        <v>204448.12500000003</v>
      </c>
      <c r="AF168" s="67">
        <f t="shared" si="104"/>
        <v>60161.999999999993</v>
      </c>
      <c r="AG168" s="68">
        <f t="shared" si="105"/>
        <v>18750</v>
      </c>
      <c r="AH168" s="67">
        <f t="shared" si="106"/>
        <v>283360.125</v>
      </c>
      <c r="AI168" s="111">
        <f t="shared" si="107"/>
        <v>191652.375</v>
      </c>
      <c r="AJ168" s="69">
        <f t="shared" si="108"/>
        <v>202500</v>
      </c>
      <c r="AK168" s="97">
        <f t="shared" si="111"/>
        <v>467110.125</v>
      </c>
      <c r="AL168" s="106">
        <f t="shared" si="109"/>
        <v>7902.375</v>
      </c>
      <c r="AM168" s="36">
        <v>7</v>
      </c>
    </row>
    <row r="169" spans="1:39" x14ac:dyDescent="0.25">
      <c r="A169" s="436" t="s">
        <v>4</v>
      </c>
      <c r="B169" s="39" t="s">
        <v>12</v>
      </c>
      <c r="C169" s="66">
        <v>14.3</v>
      </c>
      <c r="D169" s="188">
        <f t="shared" si="84"/>
        <v>14.3</v>
      </c>
      <c r="E169" s="47">
        <f t="shared" si="85"/>
        <v>0.21978021978021978</v>
      </c>
      <c r="F169" s="47">
        <f t="shared" si="86"/>
        <v>14.51978021978022</v>
      </c>
      <c r="G169" s="47">
        <f t="shared" si="87"/>
        <v>5.9911538461538463</v>
      </c>
      <c r="H169" s="73">
        <f t="shared" si="88"/>
        <v>1.762989010989011</v>
      </c>
      <c r="I169" s="66">
        <f t="shared" si="89"/>
        <v>0.5494505494505495</v>
      </c>
      <c r="J169" s="66">
        <f t="shared" si="90"/>
        <v>8.3035934065934072</v>
      </c>
      <c r="K169" s="129">
        <f t="shared" si="91"/>
        <v>6.2161868131868125</v>
      </c>
      <c r="L169" s="66">
        <f t="shared" si="92"/>
        <v>5.9340659340659343</v>
      </c>
      <c r="M169" s="48">
        <f t="shared" si="93"/>
        <v>13.68820879120879</v>
      </c>
      <c r="N169" s="122">
        <f t="shared" si="94"/>
        <v>0.83157142857142929</v>
      </c>
      <c r="O169" s="146">
        <f>'Input Model'!K$10</f>
        <v>45.5</v>
      </c>
      <c r="P169" s="428">
        <f t="shared" si="95"/>
        <v>650.65</v>
      </c>
      <c r="Q169" s="67">
        <f>'Input Model'!J$19</f>
        <v>10</v>
      </c>
      <c r="R169" s="51">
        <f t="shared" si="96"/>
        <v>660.65</v>
      </c>
      <c r="S169" s="67">
        <f>'Input Model'!K$36</f>
        <v>272.59750000000003</v>
      </c>
      <c r="T169" s="74">
        <f>'Input Model'!K$44</f>
        <v>80.215999999999994</v>
      </c>
      <c r="U169" s="67">
        <f>'Input Model'!K$56</f>
        <v>25</v>
      </c>
      <c r="V169" s="135">
        <f t="shared" si="97"/>
        <v>377.81350000000003</v>
      </c>
      <c r="W169" s="121">
        <f t="shared" si="98"/>
        <v>282.83649999999994</v>
      </c>
      <c r="X169" s="67">
        <f>'Input Model'!K$65</f>
        <v>270</v>
      </c>
      <c r="Y169" s="51">
        <f t="shared" si="110"/>
        <v>622.81349999999998</v>
      </c>
      <c r="Z169" s="117">
        <f t="shared" si="99"/>
        <v>37.836500000000001</v>
      </c>
      <c r="AA169" s="146">
        <f>'Input Model'!K$4</f>
        <v>750</v>
      </c>
      <c r="AB169" s="429">
        <f t="shared" si="100"/>
        <v>487987.5</v>
      </c>
      <c r="AC169" s="67">
        <f t="shared" si="101"/>
        <v>7500</v>
      </c>
      <c r="AD169" s="53">
        <f t="shared" si="102"/>
        <v>495487.5</v>
      </c>
      <c r="AE169" s="67">
        <f t="shared" si="103"/>
        <v>204448.12500000003</v>
      </c>
      <c r="AF169" s="67">
        <f t="shared" si="104"/>
        <v>60161.999999999993</v>
      </c>
      <c r="AG169" s="68">
        <f t="shared" si="105"/>
        <v>18750</v>
      </c>
      <c r="AH169" s="67">
        <f t="shared" si="106"/>
        <v>283360.125</v>
      </c>
      <c r="AI169" s="111">
        <f t="shared" si="107"/>
        <v>212127.375</v>
      </c>
      <c r="AJ169" s="69">
        <f t="shared" si="108"/>
        <v>202500</v>
      </c>
      <c r="AK169" s="97">
        <f t="shared" si="111"/>
        <v>467110.125</v>
      </c>
      <c r="AL169" s="106">
        <f t="shared" si="109"/>
        <v>28377.375</v>
      </c>
      <c r="AM169" s="36">
        <v>8</v>
      </c>
    </row>
    <row r="170" spans="1:39" x14ac:dyDescent="0.25">
      <c r="A170" s="436" t="s">
        <v>4</v>
      </c>
      <c r="B170" s="39" t="s">
        <v>13</v>
      </c>
      <c r="C170" s="66">
        <v>14.7</v>
      </c>
      <c r="D170" s="188">
        <f t="shared" si="84"/>
        <v>14.7</v>
      </c>
      <c r="E170" s="47">
        <f t="shared" si="85"/>
        <v>0.21978021978021978</v>
      </c>
      <c r="F170" s="47">
        <f t="shared" si="86"/>
        <v>14.919780219780218</v>
      </c>
      <c r="G170" s="47">
        <f t="shared" si="87"/>
        <v>5.9911538461538463</v>
      </c>
      <c r="H170" s="73">
        <f t="shared" si="88"/>
        <v>1.762989010989011</v>
      </c>
      <c r="I170" s="66">
        <f t="shared" si="89"/>
        <v>0.5494505494505495</v>
      </c>
      <c r="J170" s="66">
        <f t="shared" si="90"/>
        <v>8.3035934065934072</v>
      </c>
      <c r="K170" s="129">
        <f t="shared" si="91"/>
        <v>6.6161868131868111</v>
      </c>
      <c r="L170" s="66">
        <f t="shared" si="92"/>
        <v>5.9340659340659343</v>
      </c>
      <c r="M170" s="48">
        <f t="shared" si="93"/>
        <v>13.68820879120879</v>
      </c>
      <c r="N170" s="122">
        <f t="shared" si="94"/>
        <v>1.2315714285714279</v>
      </c>
      <c r="O170" s="146">
        <f>'Input Model'!K$10</f>
        <v>45.5</v>
      </c>
      <c r="P170" s="428">
        <f t="shared" si="95"/>
        <v>668.85</v>
      </c>
      <c r="Q170" s="67">
        <f>'Input Model'!J$19</f>
        <v>10</v>
      </c>
      <c r="R170" s="51">
        <f t="shared" si="96"/>
        <v>678.85</v>
      </c>
      <c r="S170" s="67">
        <f>'Input Model'!K$36</f>
        <v>272.59750000000003</v>
      </c>
      <c r="T170" s="74">
        <f>'Input Model'!K$44</f>
        <v>80.215999999999994</v>
      </c>
      <c r="U170" s="67">
        <f>'Input Model'!K$56</f>
        <v>25</v>
      </c>
      <c r="V170" s="135">
        <f t="shared" si="97"/>
        <v>377.81350000000003</v>
      </c>
      <c r="W170" s="121">
        <f t="shared" si="98"/>
        <v>301.03649999999999</v>
      </c>
      <c r="X170" s="67">
        <f>'Input Model'!K$65</f>
        <v>270</v>
      </c>
      <c r="Y170" s="51">
        <f t="shared" si="110"/>
        <v>622.81349999999998</v>
      </c>
      <c r="Z170" s="117">
        <f t="shared" si="99"/>
        <v>56.036500000000046</v>
      </c>
      <c r="AA170" s="146">
        <f>'Input Model'!K$4</f>
        <v>750</v>
      </c>
      <c r="AB170" s="190">
        <f t="shared" si="100"/>
        <v>501637.5</v>
      </c>
      <c r="AC170" s="67">
        <f t="shared" si="101"/>
        <v>7500</v>
      </c>
      <c r="AD170" s="53">
        <f t="shared" si="102"/>
        <v>509137.5</v>
      </c>
      <c r="AE170" s="67">
        <f t="shared" si="103"/>
        <v>204448.12500000003</v>
      </c>
      <c r="AF170" s="67">
        <f t="shared" si="104"/>
        <v>60161.999999999993</v>
      </c>
      <c r="AG170" s="68">
        <f t="shared" si="105"/>
        <v>18750</v>
      </c>
      <c r="AH170" s="67">
        <f t="shared" si="106"/>
        <v>283360.125</v>
      </c>
      <c r="AI170" s="111">
        <f t="shared" si="107"/>
        <v>225777.375</v>
      </c>
      <c r="AJ170" s="69">
        <f t="shared" si="108"/>
        <v>202500</v>
      </c>
      <c r="AK170" s="97">
        <f t="shared" si="111"/>
        <v>467110.125</v>
      </c>
      <c r="AL170" s="106">
        <f t="shared" si="109"/>
        <v>42027.375</v>
      </c>
      <c r="AM170" s="36">
        <v>9</v>
      </c>
    </row>
    <row r="171" spans="1:39" x14ac:dyDescent="0.25">
      <c r="A171" s="436" t="s">
        <v>4</v>
      </c>
      <c r="B171" s="39" t="s">
        <v>14</v>
      </c>
      <c r="C171" s="66">
        <v>14.4</v>
      </c>
      <c r="D171" s="188">
        <f t="shared" si="84"/>
        <v>14.4</v>
      </c>
      <c r="E171" s="47">
        <f t="shared" si="85"/>
        <v>0.21978021978021978</v>
      </c>
      <c r="F171" s="47">
        <f t="shared" si="86"/>
        <v>14.619780219780219</v>
      </c>
      <c r="G171" s="47">
        <f t="shared" si="87"/>
        <v>5.9911538461538463</v>
      </c>
      <c r="H171" s="73">
        <f t="shared" si="88"/>
        <v>1.762989010989011</v>
      </c>
      <c r="I171" s="66">
        <f t="shared" si="89"/>
        <v>0.5494505494505495</v>
      </c>
      <c r="J171" s="66">
        <f t="shared" si="90"/>
        <v>8.3035934065934072</v>
      </c>
      <c r="K171" s="129">
        <f t="shared" si="91"/>
        <v>6.3161868131868122</v>
      </c>
      <c r="L171" s="66">
        <f t="shared" si="92"/>
        <v>5.9340659340659343</v>
      </c>
      <c r="M171" s="48">
        <f t="shared" si="93"/>
        <v>13.68820879120879</v>
      </c>
      <c r="N171" s="122">
        <f t="shared" si="94"/>
        <v>0.93157142857142894</v>
      </c>
      <c r="O171" s="146">
        <f>'Input Model'!K$10</f>
        <v>45.5</v>
      </c>
      <c r="P171" s="189">
        <f t="shared" si="95"/>
        <v>655.20000000000005</v>
      </c>
      <c r="Q171" s="67">
        <f>'Input Model'!J$19</f>
        <v>10</v>
      </c>
      <c r="R171" s="97">
        <f t="shared" si="96"/>
        <v>665.2</v>
      </c>
      <c r="S171" s="67">
        <f>'Input Model'!K$36</f>
        <v>272.59750000000003</v>
      </c>
      <c r="T171" s="74">
        <f>'Input Model'!K$44</f>
        <v>80.215999999999994</v>
      </c>
      <c r="U171" s="67">
        <f>'Input Model'!K$56</f>
        <v>25</v>
      </c>
      <c r="V171" s="135">
        <f t="shared" si="97"/>
        <v>377.81350000000003</v>
      </c>
      <c r="W171" s="121">
        <f t="shared" si="98"/>
        <v>287.38650000000001</v>
      </c>
      <c r="X171" s="67">
        <f>'Input Model'!K$65</f>
        <v>270</v>
      </c>
      <c r="Y171" s="51">
        <f t="shared" si="110"/>
        <v>622.81349999999998</v>
      </c>
      <c r="Z171" s="117">
        <f t="shared" si="99"/>
        <v>42.386500000000069</v>
      </c>
      <c r="AA171" s="146">
        <f>'Input Model'!K$4</f>
        <v>750</v>
      </c>
      <c r="AB171" s="190">
        <f t="shared" si="100"/>
        <v>491400.00000000006</v>
      </c>
      <c r="AC171" s="67">
        <f t="shared" si="101"/>
        <v>7500</v>
      </c>
      <c r="AD171" s="53">
        <f t="shared" si="102"/>
        <v>498900.00000000006</v>
      </c>
      <c r="AE171" s="67">
        <f t="shared" si="103"/>
        <v>204448.12500000003</v>
      </c>
      <c r="AF171" s="67">
        <f t="shared" si="104"/>
        <v>60161.999999999993</v>
      </c>
      <c r="AG171" s="68">
        <f t="shared" si="105"/>
        <v>18750</v>
      </c>
      <c r="AH171" s="67">
        <f t="shared" si="106"/>
        <v>283360.125</v>
      </c>
      <c r="AI171" s="111">
        <f t="shared" si="107"/>
        <v>215539.87500000006</v>
      </c>
      <c r="AJ171" s="69">
        <f t="shared" si="108"/>
        <v>202500</v>
      </c>
      <c r="AK171" s="97">
        <f t="shared" si="111"/>
        <v>467110.125</v>
      </c>
      <c r="AL171" s="106">
        <f t="shared" si="109"/>
        <v>31789.875000000058</v>
      </c>
      <c r="AM171" s="36">
        <v>10</v>
      </c>
    </row>
    <row r="172" spans="1:39" x14ac:dyDescent="0.25">
      <c r="A172" s="436" t="s">
        <v>4</v>
      </c>
      <c r="B172" s="39" t="s">
        <v>15</v>
      </c>
      <c r="C172" s="66">
        <v>13</v>
      </c>
      <c r="D172" s="188">
        <f t="shared" si="84"/>
        <v>13</v>
      </c>
      <c r="E172" s="47">
        <f t="shared" si="85"/>
        <v>0.21978021978021978</v>
      </c>
      <c r="F172" s="47">
        <f t="shared" si="86"/>
        <v>13.219780219780219</v>
      </c>
      <c r="G172" s="47">
        <f t="shared" si="87"/>
        <v>5.9911538461538463</v>
      </c>
      <c r="H172" s="73">
        <f t="shared" si="88"/>
        <v>1.762989010989011</v>
      </c>
      <c r="I172" s="66">
        <f t="shared" si="89"/>
        <v>0.5494505494505495</v>
      </c>
      <c r="J172" s="66">
        <f t="shared" si="90"/>
        <v>8.3035934065934072</v>
      </c>
      <c r="K172" s="129">
        <f t="shared" si="91"/>
        <v>4.9161868131868118</v>
      </c>
      <c r="L172" s="66">
        <f t="shared" si="92"/>
        <v>5.9340659340659343</v>
      </c>
      <c r="M172" s="48">
        <f t="shared" si="93"/>
        <v>13.68820879120879</v>
      </c>
      <c r="N172" s="122">
        <f t="shared" si="94"/>
        <v>-0.46842857142857142</v>
      </c>
      <c r="O172" s="146">
        <f>'Input Model'!K$10</f>
        <v>45.5</v>
      </c>
      <c r="P172" s="189">
        <f t="shared" si="95"/>
        <v>591.5</v>
      </c>
      <c r="Q172" s="67">
        <f>'Input Model'!J$19</f>
        <v>10</v>
      </c>
      <c r="R172" s="97">
        <f t="shared" si="96"/>
        <v>601.5</v>
      </c>
      <c r="S172" s="67">
        <f>'Input Model'!K$36</f>
        <v>272.59750000000003</v>
      </c>
      <c r="T172" s="74">
        <f>'Input Model'!K$44</f>
        <v>80.215999999999994</v>
      </c>
      <c r="U172" s="67">
        <f>'Input Model'!K$56</f>
        <v>25</v>
      </c>
      <c r="V172" s="135">
        <f t="shared" si="97"/>
        <v>377.81350000000003</v>
      </c>
      <c r="W172" s="121">
        <f t="shared" si="98"/>
        <v>223.68649999999997</v>
      </c>
      <c r="X172" s="67">
        <f>'Input Model'!K$65</f>
        <v>270</v>
      </c>
      <c r="Y172" s="51">
        <f t="shared" si="110"/>
        <v>622.81349999999998</v>
      </c>
      <c r="Z172" s="117">
        <f t="shared" si="99"/>
        <v>-21.313499999999976</v>
      </c>
      <c r="AA172" s="146">
        <f>'Input Model'!K$4</f>
        <v>750</v>
      </c>
      <c r="AB172" s="190">
        <f t="shared" si="100"/>
        <v>443625</v>
      </c>
      <c r="AC172" s="67">
        <f t="shared" si="101"/>
        <v>7500</v>
      </c>
      <c r="AD172" s="53">
        <f t="shared" si="102"/>
        <v>451125</v>
      </c>
      <c r="AE172" s="67">
        <f t="shared" si="103"/>
        <v>204448.12500000003</v>
      </c>
      <c r="AF172" s="67">
        <f t="shared" si="104"/>
        <v>60161.999999999993</v>
      </c>
      <c r="AG172" s="68">
        <f t="shared" si="105"/>
        <v>18750</v>
      </c>
      <c r="AH172" s="67">
        <f t="shared" si="106"/>
        <v>283360.125</v>
      </c>
      <c r="AI172" s="111">
        <f t="shared" si="107"/>
        <v>167764.875</v>
      </c>
      <c r="AJ172" s="69">
        <f t="shared" si="108"/>
        <v>202500</v>
      </c>
      <c r="AK172" s="97">
        <f t="shared" si="111"/>
        <v>467110.125</v>
      </c>
      <c r="AL172" s="106">
        <f t="shared" si="109"/>
        <v>-15985.125</v>
      </c>
      <c r="AM172" s="36">
        <v>11</v>
      </c>
    </row>
    <row r="173" spans="1:39" x14ac:dyDescent="0.25">
      <c r="A173" s="80" t="s">
        <v>4</v>
      </c>
      <c r="B173" s="132" t="s">
        <v>140</v>
      </c>
      <c r="C173" s="79">
        <v>12.4</v>
      </c>
      <c r="D173" s="95">
        <f t="shared" si="84"/>
        <v>12.4</v>
      </c>
      <c r="E173" s="56">
        <f t="shared" si="85"/>
        <v>0.21978021978021978</v>
      </c>
      <c r="F173" s="56">
        <f t="shared" si="86"/>
        <v>12.619780219780219</v>
      </c>
      <c r="G173" s="56">
        <f t="shared" si="87"/>
        <v>5.9911538461538463</v>
      </c>
      <c r="H173" s="81">
        <f t="shared" si="88"/>
        <v>1.762989010989011</v>
      </c>
      <c r="I173" s="79">
        <f t="shared" si="89"/>
        <v>0.5494505494505495</v>
      </c>
      <c r="J173" s="79">
        <f t="shared" si="90"/>
        <v>8.3035934065934072</v>
      </c>
      <c r="K173" s="127">
        <f t="shared" si="91"/>
        <v>4.3161868131868122</v>
      </c>
      <c r="L173" s="79">
        <f t="shared" si="92"/>
        <v>5.9340659340659343</v>
      </c>
      <c r="M173" s="57">
        <f t="shared" si="93"/>
        <v>13.68820879120879</v>
      </c>
      <c r="N173" s="123">
        <f t="shared" si="94"/>
        <v>-1.0684285714285711</v>
      </c>
      <c r="O173" s="149">
        <f>'Input Model'!K$10</f>
        <v>45.5</v>
      </c>
      <c r="P173" s="96">
        <f t="shared" si="95"/>
        <v>564.20000000000005</v>
      </c>
      <c r="Q173" s="76">
        <f>'Input Model'!J$19</f>
        <v>10</v>
      </c>
      <c r="R173" s="98">
        <f t="shared" si="96"/>
        <v>574.20000000000005</v>
      </c>
      <c r="S173" s="76">
        <f>'Input Model'!K$36</f>
        <v>272.59750000000003</v>
      </c>
      <c r="T173" s="94">
        <f>'Input Model'!K$44</f>
        <v>80.215999999999994</v>
      </c>
      <c r="U173" s="76">
        <f>'Input Model'!K$56</f>
        <v>25</v>
      </c>
      <c r="V173" s="136">
        <f t="shared" si="97"/>
        <v>377.81350000000003</v>
      </c>
      <c r="W173" s="113">
        <f t="shared" si="98"/>
        <v>196.38650000000001</v>
      </c>
      <c r="X173" s="78">
        <f>'Input Model'!K$65</f>
        <v>270</v>
      </c>
      <c r="Y173" s="61">
        <f t="shared" si="110"/>
        <v>622.81349999999998</v>
      </c>
      <c r="Z173" s="118">
        <f t="shared" si="99"/>
        <v>-48.613499999999931</v>
      </c>
      <c r="AA173" s="149">
        <f>'Input Model'!K$4</f>
        <v>750</v>
      </c>
      <c r="AB173" s="75">
        <f t="shared" si="100"/>
        <v>423150.00000000006</v>
      </c>
      <c r="AC173" s="76">
        <f t="shared" si="101"/>
        <v>7500</v>
      </c>
      <c r="AD173" s="101">
        <f t="shared" si="102"/>
        <v>430650.00000000006</v>
      </c>
      <c r="AE173" s="76">
        <f t="shared" si="103"/>
        <v>204448.12500000003</v>
      </c>
      <c r="AF173" s="94">
        <f t="shared" si="104"/>
        <v>60161.999999999993</v>
      </c>
      <c r="AG173" s="76">
        <f t="shared" si="105"/>
        <v>18750</v>
      </c>
      <c r="AH173" s="76">
        <f t="shared" si="106"/>
        <v>283360.125</v>
      </c>
      <c r="AI173" s="115">
        <f t="shared" si="107"/>
        <v>147289.87500000006</v>
      </c>
      <c r="AJ173" s="77">
        <f t="shared" si="108"/>
        <v>202500</v>
      </c>
      <c r="AK173" s="98">
        <f t="shared" si="111"/>
        <v>467110.125</v>
      </c>
      <c r="AL173" s="107">
        <f t="shared" si="109"/>
        <v>-36460.124999999942</v>
      </c>
      <c r="AM173" s="36">
        <v>12</v>
      </c>
    </row>
    <row r="174" spans="1:39" x14ac:dyDescent="0.25">
      <c r="A174" s="425">
        <v>2014</v>
      </c>
      <c r="B174" s="130" t="s">
        <v>141</v>
      </c>
      <c r="C174" s="66">
        <v>11</v>
      </c>
      <c r="D174" s="82">
        <f t="shared" si="84"/>
        <v>11</v>
      </c>
      <c r="E174" s="83">
        <f t="shared" si="85"/>
        <v>0.19607843137254902</v>
      </c>
      <c r="F174" s="83">
        <f t="shared" si="86"/>
        <v>11.196078431372548</v>
      </c>
      <c r="G174" s="83">
        <f t="shared" si="87"/>
        <v>5.073186274509804</v>
      </c>
      <c r="H174" s="84">
        <f t="shared" si="88"/>
        <v>1.6094117647058823</v>
      </c>
      <c r="I174" s="85">
        <f t="shared" si="89"/>
        <v>0.49019607843137253</v>
      </c>
      <c r="J174" s="85">
        <f t="shared" si="90"/>
        <v>7.1727941176470589</v>
      </c>
      <c r="K174" s="128">
        <f t="shared" si="91"/>
        <v>4.0232843137254894</v>
      </c>
      <c r="L174" s="85">
        <f t="shared" si="92"/>
        <v>5.0980392156862742</v>
      </c>
      <c r="M174" s="48">
        <f t="shared" si="93"/>
        <v>11.780637254901961</v>
      </c>
      <c r="N174" s="124">
        <f t="shared" si="94"/>
        <v>-0.58455882352941302</v>
      </c>
      <c r="O174" s="150">
        <f>'Input Model'!J$10</f>
        <v>51</v>
      </c>
      <c r="P174" s="86">
        <f t="shared" si="95"/>
        <v>561</v>
      </c>
      <c r="Q174" s="87">
        <f>'Input Model'!J$19</f>
        <v>10</v>
      </c>
      <c r="R174" s="88">
        <f t="shared" si="96"/>
        <v>571</v>
      </c>
      <c r="S174" s="87">
        <f>'Input Model'!J$36</f>
        <v>258.73250000000002</v>
      </c>
      <c r="T174" s="89">
        <f>'Input Model'!J$44</f>
        <v>82.08</v>
      </c>
      <c r="U174" s="87">
        <f>'Input Model'!J$56</f>
        <v>25</v>
      </c>
      <c r="V174" s="137">
        <f t="shared" si="97"/>
        <v>365.8125</v>
      </c>
      <c r="W174" s="120">
        <f t="shared" si="98"/>
        <v>205.1875</v>
      </c>
      <c r="X174" s="87">
        <f>'Input Model'!J$65</f>
        <v>260</v>
      </c>
      <c r="Y174" s="51">
        <f t="shared" si="110"/>
        <v>600.8125</v>
      </c>
      <c r="Z174" s="119">
        <f t="shared" si="99"/>
        <v>-29.8125</v>
      </c>
      <c r="AA174" s="150">
        <f>'Input Model'!J$4</f>
        <v>750</v>
      </c>
      <c r="AB174" s="90">
        <f t="shared" si="100"/>
        <v>420750</v>
      </c>
      <c r="AC174" s="87">
        <f t="shared" si="101"/>
        <v>7500</v>
      </c>
      <c r="AD174" s="91">
        <f t="shared" si="102"/>
        <v>428250</v>
      </c>
      <c r="AE174" s="87">
        <f t="shared" si="103"/>
        <v>194049.375</v>
      </c>
      <c r="AF174" s="87">
        <f t="shared" si="104"/>
        <v>61560</v>
      </c>
      <c r="AG174" s="92">
        <f t="shared" si="105"/>
        <v>18750</v>
      </c>
      <c r="AH174" s="87">
        <f t="shared" si="106"/>
        <v>274359.375</v>
      </c>
      <c r="AI174" s="114">
        <f t="shared" si="107"/>
        <v>153890.625</v>
      </c>
      <c r="AJ174" s="93">
        <f t="shared" si="108"/>
        <v>195000</v>
      </c>
      <c r="AK174" s="142">
        <f t="shared" si="111"/>
        <v>450609.375</v>
      </c>
      <c r="AL174" s="108">
        <f t="shared" si="109"/>
        <v>-22359.375</v>
      </c>
      <c r="AM174" s="36">
        <v>1</v>
      </c>
    </row>
    <row r="175" spans="1:39" x14ac:dyDescent="0.25">
      <c r="A175" s="436" t="s">
        <v>4</v>
      </c>
      <c r="B175" s="39" t="s">
        <v>17</v>
      </c>
      <c r="C175" s="66">
        <v>10</v>
      </c>
      <c r="D175" s="188">
        <f t="shared" si="84"/>
        <v>10</v>
      </c>
      <c r="E175" s="47">
        <f t="shared" si="85"/>
        <v>0.19607843137254902</v>
      </c>
      <c r="F175" s="47">
        <f t="shared" si="86"/>
        <v>10.196078431372548</v>
      </c>
      <c r="G175" s="47">
        <f t="shared" si="87"/>
        <v>5.073186274509804</v>
      </c>
      <c r="H175" s="73">
        <f t="shared" si="88"/>
        <v>1.6094117647058823</v>
      </c>
      <c r="I175" s="66">
        <f t="shared" si="89"/>
        <v>0.49019607843137253</v>
      </c>
      <c r="J175" s="66">
        <f t="shared" si="90"/>
        <v>7.1727941176470589</v>
      </c>
      <c r="K175" s="129">
        <f t="shared" si="91"/>
        <v>3.0232843137254894</v>
      </c>
      <c r="L175" s="66">
        <f t="shared" si="92"/>
        <v>5.0980392156862742</v>
      </c>
      <c r="M175" s="48">
        <f t="shared" si="93"/>
        <v>11.780637254901961</v>
      </c>
      <c r="N175" s="122">
        <f t="shared" si="94"/>
        <v>-1.584558823529413</v>
      </c>
      <c r="O175" s="146">
        <f>'Input Model'!J$10</f>
        <v>51</v>
      </c>
      <c r="P175" s="428">
        <f t="shared" si="95"/>
        <v>510</v>
      </c>
      <c r="Q175" s="67">
        <f>'Input Model'!J$19</f>
        <v>10</v>
      </c>
      <c r="R175" s="51">
        <f t="shared" si="96"/>
        <v>520</v>
      </c>
      <c r="S175" s="67">
        <f>'Input Model'!J$36</f>
        <v>258.73250000000002</v>
      </c>
      <c r="T175" s="74">
        <f>'Input Model'!J$44</f>
        <v>82.08</v>
      </c>
      <c r="U175" s="67">
        <f>'Input Model'!J$56</f>
        <v>25</v>
      </c>
      <c r="V175" s="135">
        <f t="shared" si="97"/>
        <v>365.8125</v>
      </c>
      <c r="W175" s="121">
        <f t="shared" si="98"/>
        <v>154.1875</v>
      </c>
      <c r="X175" s="67">
        <f>'Input Model'!J$65</f>
        <v>260</v>
      </c>
      <c r="Y175" s="51">
        <f t="shared" si="110"/>
        <v>600.8125</v>
      </c>
      <c r="Z175" s="117">
        <f t="shared" si="99"/>
        <v>-80.8125</v>
      </c>
      <c r="AA175" s="146">
        <f>'Input Model'!J$4</f>
        <v>750</v>
      </c>
      <c r="AB175" s="429">
        <f t="shared" si="100"/>
        <v>382500</v>
      </c>
      <c r="AC175" s="67">
        <f t="shared" si="101"/>
        <v>7500</v>
      </c>
      <c r="AD175" s="53">
        <f t="shared" si="102"/>
        <v>390000</v>
      </c>
      <c r="AE175" s="67">
        <f t="shared" si="103"/>
        <v>194049.375</v>
      </c>
      <c r="AF175" s="67">
        <f t="shared" si="104"/>
        <v>61560</v>
      </c>
      <c r="AG175" s="68">
        <f t="shared" si="105"/>
        <v>18750</v>
      </c>
      <c r="AH175" s="67">
        <f t="shared" si="106"/>
        <v>274359.375</v>
      </c>
      <c r="AI175" s="111">
        <f t="shared" si="107"/>
        <v>115640.625</v>
      </c>
      <c r="AJ175" s="69">
        <f t="shared" si="108"/>
        <v>195000</v>
      </c>
      <c r="AK175" s="97">
        <f t="shared" si="111"/>
        <v>450609.375</v>
      </c>
      <c r="AL175" s="106">
        <f t="shared" si="109"/>
        <v>-60609.375</v>
      </c>
      <c r="AM175" s="36">
        <v>2</v>
      </c>
    </row>
    <row r="176" spans="1:39" x14ac:dyDescent="0.25">
      <c r="A176" s="436" t="s">
        <v>4</v>
      </c>
      <c r="B176" s="39" t="s">
        <v>18</v>
      </c>
      <c r="C176" s="66">
        <v>10.199999999999999</v>
      </c>
      <c r="D176" s="188">
        <f t="shared" si="84"/>
        <v>10.199999999999999</v>
      </c>
      <c r="E176" s="47">
        <f t="shared" si="85"/>
        <v>0.19607843137254902</v>
      </c>
      <c r="F176" s="47">
        <f t="shared" si="86"/>
        <v>10.396078431372548</v>
      </c>
      <c r="G176" s="47">
        <f t="shared" si="87"/>
        <v>5.073186274509804</v>
      </c>
      <c r="H176" s="73">
        <f t="shared" si="88"/>
        <v>1.6094117647058823</v>
      </c>
      <c r="I176" s="66">
        <f t="shared" si="89"/>
        <v>0.49019607843137253</v>
      </c>
      <c r="J176" s="66">
        <f t="shared" si="90"/>
        <v>7.1727941176470589</v>
      </c>
      <c r="K176" s="129">
        <f t="shared" si="91"/>
        <v>3.2232843137254887</v>
      </c>
      <c r="L176" s="66">
        <f t="shared" si="92"/>
        <v>5.0980392156862742</v>
      </c>
      <c r="M176" s="48">
        <f t="shared" si="93"/>
        <v>11.780637254901961</v>
      </c>
      <c r="N176" s="122">
        <f t="shared" si="94"/>
        <v>-1.3845588235294137</v>
      </c>
      <c r="O176" s="146">
        <f>'Input Model'!J$10</f>
        <v>51</v>
      </c>
      <c r="P176" s="428">
        <f t="shared" si="95"/>
        <v>520.19999999999993</v>
      </c>
      <c r="Q176" s="67">
        <f>'Input Model'!J$19</f>
        <v>10</v>
      </c>
      <c r="R176" s="51">
        <f t="shared" si="96"/>
        <v>530.19999999999993</v>
      </c>
      <c r="S176" s="67">
        <f>'Input Model'!J$36</f>
        <v>258.73250000000002</v>
      </c>
      <c r="T176" s="74">
        <f>'Input Model'!J$44</f>
        <v>82.08</v>
      </c>
      <c r="U176" s="67">
        <f>'Input Model'!J$56</f>
        <v>25</v>
      </c>
      <c r="V176" s="135">
        <f t="shared" si="97"/>
        <v>365.8125</v>
      </c>
      <c r="W176" s="121">
        <f t="shared" si="98"/>
        <v>164.38749999999993</v>
      </c>
      <c r="X176" s="67">
        <f>'Input Model'!J$65</f>
        <v>260</v>
      </c>
      <c r="Y176" s="51">
        <f t="shared" si="110"/>
        <v>600.8125</v>
      </c>
      <c r="Z176" s="117">
        <f t="shared" si="99"/>
        <v>-70.612500000000068</v>
      </c>
      <c r="AA176" s="146">
        <f>'Input Model'!J$4</f>
        <v>750</v>
      </c>
      <c r="AB176" s="429">
        <f t="shared" si="100"/>
        <v>390149.99999999994</v>
      </c>
      <c r="AC176" s="67">
        <f t="shared" si="101"/>
        <v>7500</v>
      </c>
      <c r="AD176" s="53">
        <f t="shared" si="102"/>
        <v>397649.99999999994</v>
      </c>
      <c r="AE176" s="67">
        <f t="shared" si="103"/>
        <v>194049.375</v>
      </c>
      <c r="AF176" s="67">
        <f t="shared" si="104"/>
        <v>61560</v>
      </c>
      <c r="AG176" s="68">
        <f t="shared" si="105"/>
        <v>18750</v>
      </c>
      <c r="AH176" s="67">
        <f t="shared" si="106"/>
        <v>274359.375</v>
      </c>
      <c r="AI176" s="111">
        <f t="shared" si="107"/>
        <v>123290.62499999994</v>
      </c>
      <c r="AJ176" s="69">
        <f t="shared" si="108"/>
        <v>195000</v>
      </c>
      <c r="AK176" s="97">
        <f t="shared" si="111"/>
        <v>450609.375</v>
      </c>
      <c r="AL176" s="106">
        <f t="shared" si="109"/>
        <v>-52959.375000000058</v>
      </c>
      <c r="AM176" s="36">
        <v>3</v>
      </c>
    </row>
    <row r="177" spans="1:39" x14ac:dyDescent="0.25">
      <c r="A177" s="436" t="s">
        <v>4</v>
      </c>
      <c r="B177" s="39" t="s">
        <v>19</v>
      </c>
      <c r="C177" s="66">
        <v>10</v>
      </c>
      <c r="D177" s="188">
        <f t="shared" si="84"/>
        <v>10</v>
      </c>
      <c r="E177" s="47">
        <f t="shared" si="85"/>
        <v>0.19607843137254902</v>
      </c>
      <c r="F177" s="47">
        <f t="shared" si="86"/>
        <v>10.196078431372548</v>
      </c>
      <c r="G177" s="47">
        <f t="shared" si="87"/>
        <v>5.073186274509804</v>
      </c>
      <c r="H177" s="73">
        <f t="shared" si="88"/>
        <v>1.6094117647058823</v>
      </c>
      <c r="I177" s="66">
        <f t="shared" si="89"/>
        <v>0.49019607843137253</v>
      </c>
      <c r="J177" s="66">
        <f t="shared" si="90"/>
        <v>7.1727941176470589</v>
      </c>
      <c r="K177" s="129">
        <f t="shared" si="91"/>
        <v>3.0232843137254894</v>
      </c>
      <c r="L177" s="66">
        <f t="shared" si="92"/>
        <v>5.0980392156862742</v>
      </c>
      <c r="M177" s="48">
        <f t="shared" si="93"/>
        <v>11.780637254901961</v>
      </c>
      <c r="N177" s="122">
        <f t="shared" si="94"/>
        <v>-1.584558823529413</v>
      </c>
      <c r="O177" s="146">
        <f>'Input Model'!J$10</f>
        <v>51</v>
      </c>
      <c r="P177" s="428">
        <f t="shared" si="95"/>
        <v>510</v>
      </c>
      <c r="Q177" s="67">
        <f>'Input Model'!J$19</f>
        <v>10</v>
      </c>
      <c r="R177" s="51">
        <f t="shared" si="96"/>
        <v>520</v>
      </c>
      <c r="S177" s="67">
        <f>'Input Model'!J$36</f>
        <v>258.73250000000002</v>
      </c>
      <c r="T177" s="74">
        <f>'Input Model'!J$44</f>
        <v>82.08</v>
      </c>
      <c r="U177" s="67">
        <f>'Input Model'!J$56</f>
        <v>25</v>
      </c>
      <c r="V177" s="135">
        <f t="shared" si="97"/>
        <v>365.8125</v>
      </c>
      <c r="W177" s="121">
        <f t="shared" si="98"/>
        <v>154.1875</v>
      </c>
      <c r="X177" s="67">
        <f>'Input Model'!J$65</f>
        <v>260</v>
      </c>
      <c r="Y177" s="51">
        <f t="shared" si="110"/>
        <v>600.8125</v>
      </c>
      <c r="Z177" s="117">
        <f t="shared" si="99"/>
        <v>-80.8125</v>
      </c>
      <c r="AA177" s="146">
        <f>'Input Model'!J$4</f>
        <v>750</v>
      </c>
      <c r="AB177" s="429">
        <f t="shared" si="100"/>
        <v>382500</v>
      </c>
      <c r="AC177" s="67">
        <f t="shared" si="101"/>
        <v>7500</v>
      </c>
      <c r="AD177" s="53">
        <f t="shared" si="102"/>
        <v>390000</v>
      </c>
      <c r="AE177" s="67">
        <f t="shared" si="103"/>
        <v>194049.375</v>
      </c>
      <c r="AF177" s="67">
        <f t="shared" si="104"/>
        <v>61560</v>
      </c>
      <c r="AG177" s="68">
        <f t="shared" si="105"/>
        <v>18750</v>
      </c>
      <c r="AH177" s="67">
        <f t="shared" si="106"/>
        <v>274359.375</v>
      </c>
      <c r="AI177" s="111">
        <f t="shared" si="107"/>
        <v>115640.625</v>
      </c>
      <c r="AJ177" s="69">
        <f t="shared" si="108"/>
        <v>195000</v>
      </c>
      <c r="AK177" s="97">
        <f t="shared" si="111"/>
        <v>450609.375</v>
      </c>
      <c r="AL177" s="106">
        <f t="shared" si="109"/>
        <v>-60609.375</v>
      </c>
      <c r="AM177" s="36">
        <v>4</v>
      </c>
    </row>
    <row r="178" spans="1:39" x14ac:dyDescent="0.25">
      <c r="A178" s="436" t="s">
        <v>4</v>
      </c>
      <c r="B178" s="39" t="s">
        <v>20</v>
      </c>
      <c r="C178" s="66">
        <v>10.199999999999999</v>
      </c>
      <c r="D178" s="188">
        <f t="shared" si="84"/>
        <v>10.199999999999999</v>
      </c>
      <c r="E178" s="47">
        <f t="shared" si="85"/>
        <v>0.19607843137254902</v>
      </c>
      <c r="F178" s="47">
        <f t="shared" si="86"/>
        <v>10.396078431372548</v>
      </c>
      <c r="G178" s="47">
        <f t="shared" si="87"/>
        <v>5.073186274509804</v>
      </c>
      <c r="H178" s="73">
        <f t="shared" si="88"/>
        <v>1.6094117647058823</v>
      </c>
      <c r="I178" s="66">
        <f t="shared" si="89"/>
        <v>0.49019607843137253</v>
      </c>
      <c r="J178" s="66">
        <f t="shared" si="90"/>
        <v>7.1727941176470589</v>
      </c>
      <c r="K178" s="129">
        <f t="shared" si="91"/>
        <v>3.2232843137254887</v>
      </c>
      <c r="L178" s="66">
        <f t="shared" si="92"/>
        <v>5.0980392156862742</v>
      </c>
      <c r="M178" s="48">
        <f t="shared" si="93"/>
        <v>11.780637254901961</v>
      </c>
      <c r="N178" s="122">
        <f t="shared" si="94"/>
        <v>-1.3845588235294137</v>
      </c>
      <c r="O178" s="146">
        <f>'Input Model'!J$10</f>
        <v>51</v>
      </c>
      <c r="P178" s="428">
        <f t="shared" si="95"/>
        <v>520.19999999999993</v>
      </c>
      <c r="Q178" s="67">
        <f>'Input Model'!J$19</f>
        <v>10</v>
      </c>
      <c r="R178" s="51">
        <f t="shared" si="96"/>
        <v>530.19999999999993</v>
      </c>
      <c r="S178" s="67">
        <f>'Input Model'!J$36</f>
        <v>258.73250000000002</v>
      </c>
      <c r="T178" s="74">
        <f>'Input Model'!J$44</f>
        <v>82.08</v>
      </c>
      <c r="U178" s="67">
        <f>'Input Model'!J$56</f>
        <v>25</v>
      </c>
      <c r="V178" s="135">
        <f t="shared" si="97"/>
        <v>365.8125</v>
      </c>
      <c r="W178" s="121">
        <f t="shared" si="98"/>
        <v>164.38749999999993</v>
      </c>
      <c r="X178" s="67">
        <f>'Input Model'!J$65</f>
        <v>260</v>
      </c>
      <c r="Y178" s="51">
        <f t="shared" si="110"/>
        <v>600.8125</v>
      </c>
      <c r="Z178" s="117">
        <f t="shared" si="99"/>
        <v>-70.612500000000068</v>
      </c>
      <c r="AA178" s="146">
        <f>'Input Model'!J$4</f>
        <v>750</v>
      </c>
      <c r="AB178" s="429">
        <f t="shared" si="100"/>
        <v>390149.99999999994</v>
      </c>
      <c r="AC178" s="67">
        <f t="shared" si="101"/>
        <v>7500</v>
      </c>
      <c r="AD178" s="53">
        <f t="shared" si="102"/>
        <v>397649.99999999994</v>
      </c>
      <c r="AE178" s="67">
        <f t="shared" si="103"/>
        <v>194049.375</v>
      </c>
      <c r="AF178" s="67">
        <f t="shared" si="104"/>
        <v>61560</v>
      </c>
      <c r="AG178" s="68">
        <f t="shared" si="105"/>
        <v>18750</v>
      </c>
      <c r="AH178" s="67">
        <f t="shared" si="106"/>
        <v>274359.375</v>
      </c>
      <c r="AI178" s="111">
        <f t="shared" si="107"/>
        <v>123290.62499999994</v>
      </c>
      <c r="AJ178" s="69">
        <f t="shared" si="108"/>
        <v>195000</v>
      </c>
      <c r="AK178" s="97">
        <f t="shared" si="111"/>
        <v>450609.375</v>
      </c>
      <c r="AL178" s="106">
        <f t="shared" si="109"/>
        <v>-52959.375000000058</v>
      </c>
      <c r="AM178" s="36">
        <v>5</v>
      </c>
    </row>
    <row r="179" spans="1:39" x14ac:dyDescent="0.25">
      <c r="A179" s="436" t="s">
        <v>4</v>
      </c>
      <c r="B179" s="39" t="s">
        <v>21</v>
      </c>
      <c r="C179" s="66">
        <v>9.84</v>
      </c>
      <c r="D179" s="188">
        <f t="shared" si="84"/>
        <v>9.84</v>
      </c>
      <c r="E179" s="47">
        <f t="shared" si="85"/>
        <v>0.19607843137254902</v>
      </c>
      <c r="F179" s="47">
        <f t="shared" si="86"/>
        <v>10.036078431372548</v>
      </c>
      <c r="G179" s="47">
        <f t="shared" si="87"/>
        <v>5.073186274509804</v>
      </c>
      <c r="H179" s="73">
        <f t="shared" si="88"/>
        <v>1.6094117647058823</v>
      </c>
      <c r="I179" s="66">
        <f t="shared" si="89"/>
        <v>0.49019607843137253</v>
      </c>
      <c r="J179" s="66">
        <f t="shared" si="90"/>
        <v>7.1727941176470589</v>
      </c>
      <c r="K179" s="129">
        <f t="shared" si="91"/>
        <v>2.8632843137254893</v>
      </c>
      <c r="L179" s="66">
        <f t="shared" si="92"/>
        <v>5.0980392156862742</v>
      </c>
      <c r="M179" s="48">
        <f t="shared" si="93"/>
        <v>11.780637254901961</v>
      </c>
      <c r="N179" s="122">
        <f t="shared" si="94"/>
        <v>-1.7445588235294132</v>
      </c>
      <c r="O179" s="146">
        <f>'Input Model'!J$10</f>
        <v>51</v>
      </c>
      <c r="P179" s="428">
        <f t="shared" si="95"/>
        <v>501.84</v>
      </c>
      <c r="Q179" s="67">
        <f>'Input Model'!J$19</f>
        <v>10</v>
      </c>
      <c r="R179" s="51">
        <f t="shared" si="96"/>
        <v>511.84</v>
      </c>
      <c r="S179" s="67">
        <f>'Input Model'!J$36</f>
        <v>258.73250000000002</v>
      </c>
      <c r="T179" s="74">
        <f>'Input Model'!J$44</f>
        <v>82.08</v>
      </c>
      <c r="U179" s="67">
        <f>'Input Model'!J$56</f>
        <v>25</v>
      </c>
      <c r="V179" s="135">
        <f t="shared" si="97"/>
        <v>365.8125</v>
      </c>
      <c r="W179" s="121">
        <f t="shared" si="98"/>
        <v>146.02749999999997</v>
      </c>
      <c r="X179" s="67">
        <f>'Input Model'!J$65</f>
        <v>260</v>
      </c>
      <c r="Y179" s="51">
        <f t="shared" si="110"/>
        <v>600.8125</v>
      </c>
      <c r="Z179" s="117">
        <f t="shared" si="99"/>
        <v>-88.972500000000025</v>
      </c>
      <c r="AA179" s="146">
        <f>'Input Model'!J$4</f>
        <v>750</v>
      </c>
      <c r="AB179" s="429">
        <f t="shared" si="100"/>
        <v>376380</v>
      </c>
      <c r="AC179" s="67">
        <f t="shared" si="101"/>
        <v>7500</v>
      </c>
      <c r="AD179" s="53">
        <f t="shared" si="102"/>
        <v>383880</v>
      </c>
      <c r="AE179" s="67">
        <f t="shared" si="103"/>
        <v>194049.375</v>
      </c>
      <c r="AF179" s="67">
        <f t="shared" si="104"/>
        <v>61560</v>
      </c>
      <c r="AG179" s="68">
        <f t="shared" si="105"/>
        <v>18750</v>
      </c>
      <c r="AH179" s="67">
        <f t="shared" si="106"/>
        <v>274359.375</v>
      </c>
      <c r="AI179" s="111">
        <f t="shared" si="107"/>
        <v>109520.625</v>
      </c>
      <c r="AJ179" s="69">
        <f t="shared" si="108"/>
        <v>195000</v>
      </c>
      <c r="AK179" s="97">
        <f t="shared" si="111"/>
        <v>450609.375</v>
      </c>
      <c r="AL179" s="106">
        <f t="shared" si="109"/>
        <v>-66729.375</v>
      </c>
      <c r="AM179" s="36">
        <v>6</v>
      </c>
    </row>
    <row r="180" spans="1:39" x14ac:dyDescent="0.25">
      <c r="A180" s="436" t="s">
        <v>4</v>
      </c>
      <c r="B180" s="39" t="s">
        <v>11</v>
      </c>
      <c r="C180" s="66">
        <v>9.76</v>
      </c>
      <c r="D180" s="188">
        <f t="shared" si="84"/>
        <v>9.76</v>
      </c>
      <c r="E180" s="47">
        <f t="shared" si="85"/>
        <v>0.19607843137254902</v>
      </c>
      <c r="F180" s="47">
        <f t="shared" si="86"/>
        <v>9.9560784313725481</v>
      </c>
      <c r="G180" s="47">
        <f t="shared" si="87"/>
        <v>5.073186274509804</v>
      </c>
      <c r="H180" s="73">
        <f t="shared" si="88"/>
        <v>1.6094117647058823</v>
      </c>
      <c r="I180" s="66">
        <f t="shared" si="89"/>
        <v>0.49019607843137253</v>
      </c>
      <c r="J180" s="66">
        <f t="shared" si="90"/>
        <v>7.1727941176470589</v>
      </c>
      <c r="K180" s="129">
        <f t="shared" si="91"/>
        <v>2.7832843137254892</v>
      </c>
      <c r="L180" s="66">
        <f t="shared" si="92"/>
        <v>5.0980392156862742</v>
      </c>
      <c r="M180" s="48">
        <f t="shared" si="93"/>
        <v>11.780637254901961</v>
      </c>
      <c r="N180" s="122">
        <f t="shared" si="94"/>
        <v>-1.8245588235294132</v>
      </c>
      <c r="O180" s="146">
        <f>'Input Model'!J$10</f>
        <v>51</v>
      </c>
      <c r="P180" s="428">
        <f t="shared" si="95"/>
        <v>497.76</v>
      </c>
      <c r="Q180" s="67">
        <f>'Input Model'!J$19</f>
        <v>10</v>
      </c>
      <c r="R180" s="51">
        <f t="shared" si="96"/>
        <v>507.76</v>
      </c>
      <c r="S180" s="67">
        <f>'Input Model'!J$36</f>
        <v>258.73250000000002</v>
      </c>
      <c r="T180" s="74">
        <f>'Input Model'!J$44</f>
        <v>82.08</v>
      </c>
      <c r="U180" s="67">
        <f>'Input Model'!J$56</f>
        <v>25</v>
      </c>
      <c r="V180" s="135">
        <f t="shared" si="97"/>
        <v>365.8125</v>
      </c>
      <c r="W180" s="121">
        <f t="shared" si="98"/>
        <v>141.94749999999999</v>
      </c>
      <c r="X180" s="67">
        <f>'Input Model'!J$65</f>
        <v>260</v>
      </c>
      <c r="Y180" s="51">
        <f t="shared" si="110"/>
        <v>600.8125</v>
      </c>
      <c r="Z180" s="117">
        <f t="shared" si="99"/>
        <v>-93.052500000000009</v>
      </c>
      <c r="AA180" s="146">
        <f>'Input Model'!J$4</f>
        <v>750</v>
      </c>
      <c r="AB180" s="429">
        <f t="shared" si="100"/>
        <v>373320</v>
      </c>
      <c r="AC180" s="67">
        <f t="shared" si="101"/>
        <v>7500</v>
      </c>
      <c r="AD180" s="53">
        <f t="shared" si="102"/>
        <v>380820</v>
      </c>
      <c r="AE180" s="67">
        <f t="shared" si="103"/>
        <v>194049.375</v>
      </c>
      <c r="AF180" s="67">
        <f t="shared" si="104"/>
        <v>61560</v>
      </c>
      <c r="AG180" s="68">
        <f t="shared" si="105"/>
        <v>18750</v>
      </c>
      <c r="AH180" s="67">
        <f t="shared" si="106"/>
        <v>274359.375</v>
      </c>
      <c r="AI180" s="111">
        <f t="shared" si="107"/>
        <v>106460.625</v>
      </c>
      <c r="AJ180" s="69">
        <f t="shared" si="108"/>
        <v>195000</v>
      </c>
      <c r="AK180" s="97">
        <f t="shared" si="111"/>
        <v>450609.375</v>
      </c>
      <c r="AL180" s="106">
        <f t="shared" si="109"/>
        <v>-69789.375</v>
      </c>
      <c r="AM180" s="36">
        <v>7</v>
      </c>
    </row>
    <row r="181" spans="1:39" x14ac:dyDescent="0.25">
      <c r="A181" s="436" t="s">
        <v>4</v>
      </c>
      <c r="B181" s="39" t="s">
        <v>12</v>
      </c>
      <c r="C181" s="66">
        <v>9.58</v>
      </c>
      <c r="D181" s="188">
        <f t="shared" si="84"/>
        <v>9.58</v>
      </c>
      <c r="E181" s="47">
        <f t="shared" si="85"/>
        <v>0.19607843137254902</v>
      </c>
      <c r="F181" s="47">
        <f t="shared" si="86"/>
        <v>9.7760784313725484</v>
      </c>
      <c r="G181" s="47">
        <f t="shared" si="87"/>
        <v>5.073186274509804</v>
      </c>
      <c r="H181" s="73">
        <f t="shared" si="88"/>
        <v>1.6094117647058823</v>
      </c>
      <c r="I181" s="66">
        <f t="shared" si="89"/>
        <v>0.49019607843137253</v>
      </c>
      <c r="J181" s="66">
        <f t="shared" si="90"/>
        <v>7.1727941176470589</v>
      </c>
      <c r="K181" s="129">
        <f t="shared" si="91"/>
        <v>2.6032843137254895</v>
      </c>
      <c r="L181" s="66">
        <f t="shared" si="92"/>
        <v>5.0980392156862742</v>
      </c>
      <c r="M181" s="48">
        <f t="shared" si="93"/>
        <v>11.780637254901961</v>
      </c>
      <c r="N181" s="122">
        <f t="shared" si="94"/>
        <v>-2.0045588235294129</v>
      </c>
      <c r="O181" s="146">
        <f>'Input Model'!J$10</f>
        <v>51</v>
      </c>
      <c r="P181" s="428">
        <f t="shared" si="95"/>
        <v>488.58</v>
      </c>
      <c r="Q181" s="67">
        <f>'Input Model'!J$19</f>
        <v>10</v>
      </c>
      <c r="R181" s="51">
        <f t="shared" si="96"/>
        <v>498.58</v>
      </c>
      <c r="S181" s="67">
        <f>'Input Model'!J$36</f>
        <v>258.73250000000002</v>
      </c>
      <c r="T181" s="74">
        <f>'Input Model'!J$44</f>
        <v>82.08</v>
      </c>
      <c r="U181" s="67">
        <f>'Input Model'!J$56</f>
        <v>25</v>
      </c>
      <c r="V181" s="135">
        <f t="shared" si="97"/>
        <v>365.8125</v>
      </c>
      <c r="W181" s="121">
        <f t="shared" si="98"/>
        <v>132.76749999999998</v>
      </c>
      <c r="X181" s="67">
        <f>'Input Model'!J$65</f>
        <v>260</v>
      </c>
      <c r="Y181" s="51">
        <f t="shared" si="110"/>
        <v>600.8125</v>
      </c>
      <c r="Z181" s="117">
        <f t="shared" si="99"/>
        <v>-102.23250000000002</v>
      </c>
      <c r="AA181" s="146">
        <f>'Input Model'!J$4</f>
        <v>750</v>
      </c>
      <c r="AB181" s="429">
        <f t="shared" si="100"/>
        <v>366435</v>
      </c>
      <c r="AC181" s="67">
        <f t="shared" si="101"/>
        <v>7500</v>
      </c>
      <c r="AD181" s="53">
        <f t="shared" si="102"/>
        <v>373935</v>
      </c>
      <c r="AE181" s="67">
        <f t="shared" si="103"/>
        <v>194049.375</v>
      </c>
      <c r="AF181" s="67">
        <f t="shared" si="104"/>
        <v>61560</v>
      </c>
      <c r="AG181" s="68">
        <f t="shared" si="105"/>
        <v>18750</v>
      </c>
      <c r="AH181" s="67">
        <f t="shared" si="106"/>
        <v>274359.375</v>
      </c>
      <c r="AI181" s="111">
        <f t="shared" si="107"/>
        <v>99575.625</v>
      </c>
      <c r="AJ181" s="69">
        <f t="shared" si="108"/>
        <v>195000</v>
      </c>
      <c r="AK181" s="97">
        <f t="shared" si="111"/>
        <v>450609.375</v>
      </c>
      <c r="AL181" s="106">
        <f t="shared" si="109"/>
        <v>-76674.375</v>
      </c>
      <c r="AM181" s="36">
        <v>8</v>
      </c>
    </row>
    <row r="182" spans="1:39" x14ac:dyDescent="0.25">
      <c r="A182" s="436" t="s">
        <v>4</v>
      </c>
      <c r="B182" s="39" t="s">
        <v>13</v>
      </c>
      <c r="C182" s="66">
        <v>9.5</v>
      </c>
      <c r="D182" s="188">
        <f t="shared" si="84"/>
        <v>9.5</v>
      </c>
      <c r="E182" s="47">
        <f t="shared" si="85"/>
        <v>0.19607843137254902</v>
      </c>
      <c r="F182" s="47">
        <f t="shared" si="86"/>
        <v>9.6960784313725483</v>
      </c>
      <c r="G182" s="47">
        <f t="shared" si="87"/>
        <v>5.073186274509804</v>
      </c>
      <c r="H182" s="73">
        <f t="shared" si="88"/>
        <v>1.6094117647058823</v>
      </c>
      <c r="I182" s="66">
        <f t="shared" si="89"/>
        <v>0.49019607843137253</v>
      </c>
      <c r="J182" s="66">
        <f t="shared" si="90"/>
        <v>7.1727941176470589</v>
      </c>
      <c r="K182" s="129">
        <f t="shared" si="91"/>
        <v>2.5232843137254894</v>
      </c>
      <c r="L182" s="66">
        <f t="shared" si="92"/>
        <v>5.0980392156862742</v>
      </c>
      <c r="M182" s="48">
        <f t="shared" si="93"/>
        <v>11.780637254901961</v>
      </c>
      <c r="N182" s="122">
        <f t="shared" si="94"/>
        <v>-2.084558823529413</v>
      </c>
      <c r="O182" s="146">
        <f>'Input Model'!J$10</f>
        <v>51</v>
      </c>
      <c r="P182" s="428">
        <f t="shared" si="95"/>
        <v>484.5</v>
      </c>
      <c r="Q182" s="67">
        <f>'Input Model'!J$19</f>
        <v>10</v>
      </c>
      <c r="R182" s="51">
        <f t="shared" si="96"/>
        <v>494.5</v>
      </c>
      <c r="S182" s="67">
        <f>'Input Model'!J$36</f>
        <v>258.73250000000002</v>
      </c>
      <c r="T182" s="74">
        <f>'Input Model'!J$44</f>
        <v>82.08</v>
      </c>
      <c r="U182" s="67">
        <f>'Input Model'!J$56</f>
        <v>25</v>
      </c>
      <c r="V182" s="135">
        <f t="shared" si="97"/>
        <v>365.8125</v>
      </c>
      <c r="W182" s="121">
        <f t="shared" si="98"/>
        <v>128.6875</v>
      </c>
      <c r="X182" s="67">
        <f>'Input Model'!J$65</f>
        <v>260</v>
      </c>
      <c r="Y182" s="51">
        <f t="shared" si="110"/>
        <v>600.8125</v>
      </c>
      <c r="Z182" s="117">
        <f t="shared" si="99"/>
        <v>-106.3125</v>
      </c>
      <c r="AA182" s="146">
        <f>'Input Model'!J$4</f>
        <v>750</v>
      </c>
      <c r="AB182" s="190">
        <f t="shared" si="100"/>
        <v>363375</v>
      </c>
      <c r="AC182" s="67">
        <f t="shared" si="101"/>
        <v>7500</v>
      </c>
      <c r="AD182" s="53">
        <f t="shared" si="102"/>
        <v>370875</v>
      </c>
      <c r="AE182" s="67">
        <f t="shared" si="103"/>
        <v>194049.375</v>
      </c>
      <c r="AF182" s="67">
        <f t="shared" si="104"/>
        <v>61560</v>
      </c>
      <c r="AG182" s="68">
        <f t="shared" si="105"/>
        <v>18750</v>
      </c>
      <c r="AH182" s="67">
        <f t="shared" si="106"/>
        <v>274359.375</v>
      </c>
      <c r="AI182" s="111">
        <f t="shared" si="107"/>
        <v>96515.625</v>
      </c>
      <c r="AJ182" s="69">
        <f t="shared" si="108"/>
        <v>195000</v>
      </c>
      <c r="AK182" s="97">
        <f t="shared" si="111"/>
        <v>450609.375</v>
      </c>
      <c r="AL182" s="106">
        <f t="shared" si="109"/>
        <v>-79734.375</v>
      </c>
      <c r="AM182" s="36">
        <v>9</v>
      </c>
    </row>
    <row r="183" spans="1:39" x14ac:dyDescent="0.25">
      <c r="A183" s="436" t="s">
        <v>4</v>
      </c>
      <c r="B183" s="39" t="s">
        <v>14</v>
      </c>
      <c r="C183" s="66">
        <v>9.5</v>
      </c>
      <c r="D183" s="188">
        <f t="shared" si="84"/>
        <v>9.5</v>
      </c>
      <c r="E183" s="47">
        <f t="shared" si="85"/>
        <v>0.19607843137254902</v>
      </c>
      <c r="F183" s="47">
        <f t="shared" si="86"/>
        <v>9.6960784313725483</v>
      </c>
      <c r="G183" s="47">
        <f t="shared" si="87"/>
        <v>5.073186274509804</v>
      </c>
      <c r="H183" s="73">
        <f t="shared" si="88"/>
        <v>1.6094117647058823</v>
      </c>
      <c r="I183" s="66">
        <f t="shared" si="89"/>
        <v>0.49019607843137253</v>
      </c>
      <c r="J183" s="66">
        <f t="shared" si="90"/>
        <v>7.1727941176470589</v>
      </c>
      <c r="K183" s="129">
        <f t="shared" si="91"/>
        <v>2.5232843137254894</v>
      </c>
      <c r="L183" s="66">
        <f t="shared" si="92"/>
        <v>5.0980392156862742</v>
      </c>
      <c r="M183" s="48">
        <f t="shared" si="93"/>
        <v>11.780637254901961</v>
      </c>
      <c r="N183" s="122">
        <f t="shared" si="94"/>
        <v>-2.084558823529413</v>
      </c>
      <c r="O183" s="146">
        <f>'Input Model'!J$10</f>
        <v>51</v>
      </c>
      <c r="P183" s="189">
        <f t="shared" si="95"/>
        <v>484.5</v>
      </c>
      <c r="Q183" s="67">
        <f>'Input Model'!J$19</f>
        <v>10</v>
      </c>
      <c r="R183" s="97">
        <f t="shared" si="96"/>
        <v>494.5</v>
      </c>
      <c r="S183" s="67">
        <f>'Input Model'!J$36</f>
        <v>258.73250000000002</v>
      </c>
      <c r="T183" s="74">
        <f>'Input Model'!J$44</f>
        <v>82.08</v>
      </c>
      <c r="U183" s="67">
        <f>'Input Model'!J$56</f>
        <v>25</v>
      </c>
      <c r="V183" s="135">
        <f t="shared" si="97"/>
        <v>365.8125</v>
      </c>
      <c r="W183" s="121">
        <f t="shared" si="98"/>
        <v>128.6875</v>
      </c>
      <c r="X183" s="67">
        <f>'Input Model'!J$65</f>
        <v>260</v>
      </c>
      <c r="Y183" s="51">
        <f t="shared" si="110"/>
        <v>600.8125</v>
      </c>
      <c r="Z183" s="117">
        <f t="shared" si="99"/>
        <v>-106.3125</v>
      </c>
      <c r="AA183" s="146">
        <f>'Input Model'!J$4</f>
        <v>750</v>
      </c>
      <c r="AB183" s="190">
        <f t="shared" si="100"/>
        <v>363375</v>
      </c>
      <c r="AC183" s="67">
        <f t="shared" si="101"/>
        <v>7500</v>
      </c>
      <c r="AD183" s="53">
        <f t="shared" si="102"/>
        <v>370875</v>
      </c>
      <c r="AE183" s="67">
        <f t="shared" si="103"/>
        <v>194049.375</v>
      </c>
      <c r="AF183" s="67">
        <f t="shared" si="104"/>
        <v>61560</v>
      </c>
      <c r="AG183" s="68">
        <f t="shared" si="105"/>
        <v>18750</v>
      </c>
      <c r="AH183" s="67">
        <f t="shared" si="106"/>
        <v>274359.375</v>
      </c>
      <c r="AI183" s="111">
        <f t="shared" si="107"/>
        <v>96515.625</v>
      </c>
      <c r="AJ183" s="69">
        <f t="shared" si="108"/>
        <v>195000</v>
      </c>
      <c r="AK183" s="97">
        <f t="shared" si="111"/>
        <v>450609.375</v>
      </c>
      <c r="AL183" s="106">
        <f t="shared" si="109"/>
        <v>-79734.375</v>
      </c>
      <c r="AM183" s="36">
        <v>10</v>
      </c>
    </row>
    <row r="184" spans="1:39" x14ac:dyDescent="0.25">
      <c r="A184" s="436" t="s">
        <v>4</v>
      </c>
      <c r="B184" s="39" t="s">
        <v>15</v>
      </c>
      <c r="C184" s="66">
        <v>10</v>
      </c>
      <c r="D184" s="188">
        <f t="shared" si="84"/>
        <v>10</v>
      </c>
      <c r="E184" s="47">
        <f t="shared" si="85"/>
        <v>0.19607843137254902</v>
      </c>
      <c r="F184" s="47">
        <f t="shared" si="86"/>
        <v>10.196078431372548</v>
      </c>
      <c r="G184" s="47">
        <f t="shared" si="87"/>
        <v>5.073186274509804</v>
      </c>
      <c r="H184" s="73">
        <f t="shared" si="88"/>
        <v>1.6094117647058823</v>
      </c>
      <c r="I184" s="66">
        <f t="shared" si="89"/>
        <v>0.49019607843137253</v>
      </c>
      <c r="J184" s="66">
        <f t="shared" si="90"/>
        <v>7.1727941176470589</v>
      </c>
      <c r="K184" s="129">
        <f t="shared" si="91"/>
        <v>3.0232843137254894</v>
      </c>
      <c r="L184" s="66">
        <f t="shared" si="92"/>
        <v>5.0980392156862742</v>
      </c>
      <c r="M184" s="48">
        <f t="shared" si="93"/>
        <v>11.780637254901961</v>
      </c>
      <c r="N184" s="122">
        <f t="shared" si="94"/>
        <v>-1.584558823529413</v>
      </c>
      <c r="O184" s="146">
        <f>'Input Model'!J$10</f>
        <v>51</v>
      </c>
      <c r="P184" s="189">
        <f t="shared" si="95"/>
        <v>510</v>
      </c>
      <c r="Q184" s="67">
        <f>'Input Model'!J$19</f>
        <v>10</v>
      </c>
      <c r="R184" s="97">
        <f t="shared" si="96"/>
        <v>520</v>
      </c>
      <c r="S184" s="67">
        <f>'Input Model'!J$36</f>
        <v>258.73250000000002</v>
      </c>
      <c r="T184" s="74">
        <f>'Input Model'!J$44</f>
        <v>82.08</v>
      </c>
      <c r="U184" s="67">
        <f>'Input Model'!J$56</f>
        <v>25</v>
      </c>
      <c r="V184" s="135">
        <f t="shared" si="97"/>
        <v>365.8125</v>
      </c>
      <c r="W184" s="121">
        <f t="shared" si="98"/>
        <v>154.1875</v>
      </c>
      <c r="X184" s="67">
        <f>'Input Model'!J$65</f>
        <v>260</v>
      </c>
      <c r="Y184" s="51">
        <f t="shared" si="110"/>
        <v>600.8125</v>
      </c>
      <c r="Z184" s="117">
        <f t="shared" si="99"/>
        <v>-80.8125</v>
      </c>
      <c r="AA184" s="146">
        <f>'Input Model'!J$4</f>
        <v>750</v>
      </c>
      <c r="AB184" s="190">
        <f t="shared" si="100"/>
        <v>382500</v>
      </c>
      <c r="AC184" s="67">
        <f t="shared" si="101"/>
        <v>7500</v>
      </c>
      <c r="AD184" s="53">
        <f t="shared" si="102"/>
        <v>390000</v>
      </c>
      <c r="AE184" s="67">
        <f t="shared" si="103"/>
        <v>194049.375</v>
      </c>
      <c r="AF184" s="67">
        <f t="shared" si="104"/>
        <v>61560</v>
      </c>
      <c r="AG184" s="68">
        <f t="shared" si="105"/>
        <v>18750</v>
      </c>
      <c r="AH184" s="67">
        <f t="shared" si="106"/>
        <v>274359.375</v>
      </c>
      <c r="AI184" s="111">
        <f t="shared" si="107"/>
        <v>115640.625</v>
      </c>
      <c r="AJ184" s="69">
        <f t="shared" si="108"/>
        <v>195000</v>
      </c>
      <c r="AK184" s="97">
        <f t="shared" si="111"/>
        <v>450609.375</v>
      </c>
      <c r="AL184" s="106">
        <f t="shared" si="109"/>
        <v>-60609.375</v>
      </c>
      <c r="AM184" s="36">
        <v>11</v>
      </c>
    </row>
    <row r="185" spans="1:39" x14ac:dyDescent="0.25">
      <c r="A185" s="80" t="s">
        <v>4</v>
      </c>
      <c r="B185" s="132" t="s">
        <v>142</v>
      </c>
      <c r="C185" s="79">
        <v>9.49</v>
      </c>
      <c r="D185" s="95">
        <f t="shared" si="84"/>
        <v>9.49</v>
      </c>
      <c r="E185" s="56">
        <f t="shared" si="85"/>
        <v>0.19607843137254902</v>
      </c>
      <c r="F185" s="56">
        <f t="shared" si="86"/>
        <v>9.6860784313725485</v>
      </c>
      <c r="G185" s="56">
        <f t="shared" si="87"/>
        <v>5.073186274509804</v>
      </c>
      <c r="H185" s="81">
        <f t="shared" si="88"/>
        <v>1.6094117647058823</v>
      </c>
      <c r="I185" s="79">
        <f t="shared" si="89"/>
        <v>0.49019607843137253</v>
      </c>
      <c r="J185" s="79">
        <f t="shared" si="90"/>
        <v>7.1727941176470589</v>
      </c>
      <c r="K185" s="127">
        <f t="shared" si="91"/>
        <v>2.5132843137254897</v>
      </c>
      <c r="L185" s="79">
        <f t="shared" si="92"/>
        <v>5.0980392156862742</v>
      </c>
      <c r="M185" s="57">
        <f t="shared" si="93"/>
        <v>11.780637254901961</v>
      </c>
      <c r="N185" s="123">
        <f t="shared" si="94"/>
        <v>-2.0945588235294128</v>
      </c>
      <c r="O185" s="149">
        <f>'Input Model'!J$10</f>
        <v>51</v>
      </c>
      <c r="P185" s="96">
        <f t="shared" si="95"/>
        <v>483.99</v>
      </c>
      <c r="Q185" s="76">
        <f>'Input Model'!J$19</f>
        <v>10</v>
      </c>
      <c r="R185" s="98">
        <f t="shared" si="96"/>
        <v>493.99</v>
      </c>
      <c r="S185" s="76">
        <f>'Input Model'!J$36</f>
        <v>258.73250000000002</v>
      </c>
      <c r="T185" s="94">
        <f>'Input Model'!J$44</f>
        <v>82.08</v>
      </c>
      <c r="U185" s="76">
        <f>'Input Model'!J$56</f>
        <v>25</v>
      </c>
      <c r="V185" s="136">
        <f t="shared" si="97"/>
        <v>365.8125</v>
      </c>
      <c r="W185" s="113">
        <f t="shared" si="98"/>
        <v>128.17750000000001</v>
      </c>
      <c r="X185" s="78">
        <f>'Input Model'!J$65</f>
        <v>260</v>
      </c>
      <c r="Y185" s="61">
        <f t="shared" si="110"/>
        <v>600.8125</v>
      </c>
      <c r="Z185" s="118">
        <f t="shared" si="99"/>
        <v>-106.82249999999999</v>
      </c>
      <c r="AA185" s="149">
        <f>'Input Model'!J$4</f>
        <v>750</v>
      </c>
      <c r="AB185" s="75">
        <f t="shared" si="100"/>
        <v>362992.5</v>
      </c>
      <c r="AC185" s="76">
        <f t="shared" si="101"/>
        <v>7500</v>
      </c>
      <c r="AD185" s="101">
        <f t="shared" si="102"/>
        <v>370492.5</v>
      </c>
      <c r="AE185" s="76">
        <f t="shared" si="103"/>
        <v>194049.375</v>
      </c>
      <c r="AF185" s="94">
        <f t="shared" si="104"/>
        <v>61560</v>
      </c>
      <c r="AG185" s="76">
        <f t="shared" si="105"/>
        <v>18750</v>
      </c>
      <c r="AH185" s="76">
        <f t="shared" si="106"/>
        <v>274359.375</v>
      </c>
      <c r="AI185" s="115">
        <f t="shared" si="107"/>
        <v>96133.125</v>
      </c>
      <c r="AJ185" s="77">
        <f t="shared" si="108"/>
        <v>195000</v>
      </c>
      <c r="AK185" s="98">
        <f t="shared" si="111"/>
        <v>450609.375</v>
      </c>
      <c r="AL185" s="107">
        <f t="shared" si="109"/>
        <v>-80116.875</v>
      </c>
      <c r="AM185" s="36">
        <v>12</v>
      </c>
    </row>
    <row r="186" spans="1:39" x14ac:dyDescent="0.25">
      <c r="A186" s="425">
        <v>2015</v>
      </c>
      <c r="B186" s="130" t="s">
        <v>143</v>
      </c>
      <c r="C186" s="66">
        <v>8.83</v>
      </c>
      <c r="D186" s="188">
        <f t="shared" si="84"/>
        <v>8.83</v>
      </c>
      <c r="E186" s="47">
        <f t="shared" si="85"/>
        <v>0.26548672566371684</v>
      </c>
      <c r="F186" s="47">
        <f t="shared" si="86"/>
        <v>9.0954867256637169</v>
      </c>
      <c r="G186" s="47">
        <f t="shared" si="87"/>
        <v>4.9433628318584075</v>
      </c>
      <c r="H186" s="73">
        <f t="shared" si="88"/>
        <v>1.4718584070796459</v>
      </c>
      <c r="I186" s="66">
        <f t="shared" si="89"/>
        <v>0.44247787610619471</v>
      </c>
      <c r="J186" s="66">
        <f t="shared" si="90"/>
        <v>6.8576991150442481</v>
      </c>
      <c r="K186" s="129">
        <f t="shared" si="91"/>
        <v>2.2377876106194687</v>
      </c>
      <c r="L186" s="66">
        <f t="shared" si="92"/>
        <v>4.3539823008849554</v>
      </c>
      <c r="M186" s="48">
        <f t="shared" si="93"/>
        <v>10.769203539823009</v>
      </c>
      <c r="N186" s="122">
        <f t="shared" si="94"/>
        <v>-1.6737168141592917</v>
      </c>
      <c r="O186" s="146">
        <f>'Input Model'!I$10</f>
        <v>56.5</v>
      </c>
      <c r="P186" s="189">
        <f t="shared" si="95"/>
        <v>498.89499999999998</v>
      </c>
      <c r="Q186" s="67">
        <f>'Input Model'!I$19</f>
        <v>15</v>
      </c>
      <c r="R186" s="97">
        <f t="shared" si="96"/>
        <v>513.89499999999998</v>
      </c>
      <c r="S186" s="67">
        <f>'Input Model'!I$36</f>
        <v>279.3</v>
      </c>
      <c r="T186" s="67">
        <f>'Input Model'!I$44</f>
        <v>83.16</v>
      </c>
      <c r="U186" s="68">
        <f>'Input Model'!I$56</f>
        <v>25</v>
      </c>
      <c r="V186" s="135">
        <f t="shared" si="97"/>
        <v>387.46000000000004</v>
      </c>
      <c r="W186" s="121">
        <f t="shared" si="98"/>
        <v>126.43499999999995</v>
      </c>
      <c r="X186" s="68">
        <f>'Input Model'!I$65</f>
        <v>246</v>
      </c>
      <c r="Y186" s="51">
        <f t="shared" si="110"/>
        <v>608.46</v>
      </c>
      <c r="Z186" s="117">
        <f t="shared" si="99"/>
        <v>-94.565000000000055</v>
      </c>
      <c r="AA186" s="146">
        <f>'Input Model'!I$4</f>
        <v>750</v>
      </c>
      <c r="AB186" s="190">
        <f t="shared" si="100"/>
        <v>374171.25</v>
      </c>
      <c r="AC186" s="67">
        <f t="shared" si="101"/>
        <v>11250</v>
      </c>
      <c r="AD186" s="102">
        <f t="shared" si="102"/>
        <v>385421.25</v>
      </c>
      <c r="AE186" s="67">
        <f t="shared" si="103"/>
        <v>209475</v>
      </c>
      <c r="AF186" s="74">
        <f t="shared" si="104"/>
        <v>62370</v>
      </c>
      <c r="AG186" s="67">
        <f t="shared" si="105"/>
        <v>18750</v>
      </c>
      <c r="AH186" s="67">
        <f t="shared" si="106"/>
        <v>290595</v>
      </c>
      <c r="AI186" s="116">
        <f t="shared" si="107"/>
        <v>94826.25</v>
      </c>
      <c r="AJ186" s="71">
        <f t="shared" si="108"/>
        <v>184500</v>
      </c>
      <c r="AK186" s="97">
        <f t="shared" si="111"/>
        <v>456345</v>
      </c>
      <c r="AL186" s="106">
        <f t="shared" si="109"/>
        <v>-70923.75</v>
      </c>
      <c r="AM186" s="36">
        <v>1</v>
      </c>
    </row>
    <row r="187" spans="1:39" x14ac:dyDescent="0.25">
      <c r="A187" s="436" t="s">
        <v>4</v>
      </c>
      <c r="B187" s="39" t="s">
        <v>17</v>
      </c>
      <c r="C187" s="66">
        <v>8.69</v>
      </c>
      <c r="D187" s="188">
        <f t="shared" si="84"/>
        <v>8.69</v>
      </c>
      <c r="E187" s="47">
        <f t="shared" si="85"/>
        <v>0.26548672566371684</v>
      </c>
      <c r="F187" s="47">
        <f t="shared" si="86"/>
        <v>8.9554867256637163</v>
      </c>
      <c r="G187" s="47">
        <f t="shared" si="87"/>
        <v>4.9433628318584075</v>
      </c>
      <c r="H187" s="73">
        <f t="shared" si="88"/>
        <v>1.4718584070796459</v>
      </c>
      <c r="I187" s="66">
        <f t="shared" si="89"/>
        <v>0.44247787610619471</v>
      </c>
      <c r="J187" s="66">
        <f t="shared" si="90"/>
        <v>6.8576991150442481</v>
      </c>
      <c r="K187" s="129">
        <f t="shared" si="91"/>
        <v>2.0977876106194682</v>
      </c>
      <c r="L187" s="66">
        <f t="shared" si="92"/>
        <v>4.3539823008849554</v>
      </c>
      <c r="M187" s="48">
        <f t="shared" si="93"/>
        <v>10.769203539823009</v>
      </c>
      <c r="N187" s="122">
        <f t="shared" si="94"/>
        <v>-1.8137168141592923</v>
      </c>
      <c r="O187" s="146">
        <f>'Input Model'!I$10</f>
        <v>56.5</v>
      </c>
      <c r="P187" s="189">
        <f t="shared" si="95"/>
        <v>490.98499999999996</v>
      </c>
      <c r="Q187" s="67">
        <f>'Input Model'!I$19</f>
        <v>15</v>
      </c>
      <c r="R187" s="97">
        <f t="shared" si="96"/>
        <v>505.98499999999996</v>
      </c>
      <c r="S187" s="67">
        <f>'Input Model'!I$36</f>
        <v>279.3</v>
      </c>
      <c r="T187" s="67">
        <f>'Input Model'!I$44</f>
        <v>83.16</v>
      </c>
      <c r="U187" s="68">
        <f>'Input Model'!I$56</f>
        <v>25</v>
      </c>
      <c r="V187" s="135">
        <f t="shared" si="97"/>
        <v>387.46000000000004</v>
      </c>
      <c r="W187" s="121">
        <f t="shared" si="98"/>
        <v>118.52499999999992</v>
      </c>
      <c r="X187" s="68">
        <f>'Input Model'!I$65</f>
        <v>246</v>
      </c>
      <c r="Y187" s="51">
        <f t="shared" si="110"/>
        <v>608.46</v>
      </c>
      <c r="Z187" s="117">
        <f t="shared" si="99"/>
        <v>-102.47500000000008</v>
      </c>
      <c r="AA187" s="146">
        <f>'Input Model'!I$4</f>
        <v>750</v>
      </c>
      <c r="AB187" s="190">
        <f t="shared" si="100"/>
        <v>368238.74999999994</v>
      </c>
      <c r="AC187" s="67">
        <f t="shared" si="101"/>
        <v>11250</v>
      </c>
      <c r="AD187" s="102">
        <f t="shared" si="102"/>
        <v>379488.74999999994</v>
      </c>
      <c r="AE187" s="67">
        <f t="shared" si="103"/>
        <v>209475</v>
      </c>
      <c r="AF187" s="74">
        <f t="shared" si="104"/>
        <v>62370</v>
      </c>
      <c r="AG187" s="67">
        <f t="shared" si="105"/>
        <v>18750</v>
      </c>
      <c r="AH187" s="67">
        <f t="shared" si="106"/>
        <v>290595</v>
      </c>
      <c r="AI187" s="116">
        <f t="shared" si="107"/>
        <v>88893.749999999942</v>
      </c>
      <c r="AJ187" s="71">
        <f t="shared" si="108"/>
        <v>184500</v>
      </c>
      <c r="AK187" s="97">
        <f t="shared" si="111"/>
        <v>456345</v>
      </c>
      <c r="AL187" s="106">
        <f t="shared" si="109"/>
        <v>-76856.250000000058</v>
      </c>
      <c r="AM187" s="36">
        <v>2</v>
      </c>
    </row>
    <row r="188" spans="1:39" x14ac:dyDescent="0.25">
      <c r="A188" s="436" t="s">
        <v>4</v>
      </c>
      <c r="B188" s="39" t="s">
        <v>18</v>
      </c>
      <c r="C188" s="66">
        <v>8.58</v>
      </c>
      <c r="D188" s="188">
        <f t="shared" si="84"/>
        <v>8.58</v>
      </c>
      <c r="E188" s="47">
        <f t="shared" si="85"/>
        <v>0.26548672566371684</v>
      </c>
      <c r="F188" s="47">
        <f t="shared" si="86"/>
        <v>8.8454867256637169</v>
      </c>
      <c r="G188" s="47">
        <f t="shared" si="87"/>
        <v>4.9433628318584075</v>
      </c>
      <c r="H188" s="73">
        <f t="shared" si="88"/>
        <v>1.4718584070796459</v>
      </c>
      <c r="I188" s="66">
        <f t="shared" si="89"/>
        <v>0.44247787610619471</v>
      </c>
      <c r="J188" s="66">
        <f t="shared" si="90"/>
        <v>6.8576991150442481</v>
      </c>
      <c r="K188" s="129">
        <f t="shared" si="91"/>
        <v>1.9877876106194687</v>
      </c>
      <c r="L188" s="66">
        <f t="shared" si="92"/>
        <v>4.3539823008849554</v>
      </c>
      <c r="M188" s="48">
        <f t="shared" si="93"/>
        <v>10.769203539823009</v>
      </c>
      <c r="N188" s="122">
        <f t="shared" si="94"/>
        <v>-1.9237168141592917</v>
      </c>
      <c r="O188" s="146">
        <f>'Input Model'!I$10</f>
        <v>56.5</v>
      </c>
      <c r="P188" s="189">
        <f t="shared" si="95"/>
        <v>484.77</v>
      </c>
      <c r="Q188" s="67">
        <f>'Input Model'!I$19</f>
        <v>15</v>
      </c>
      <c r="R188" s="97">
        <f t="shared" si="96"/>
        <v>499.77</v>
      </c>
      <c r="S188" s="67">
        <f>'Input Model'!I$36</f>
        <v>279.3</v>
      </c>
      <c r="T188" s="67">
        <f>'Input Model'!I$44</f>
        <v>83.16</v>
      </c>
      <c r="U188" s="68">
        <f>'Input Model'!I$56</f>
        <v>25</v>
      </c>
      <c r="V188" s="135">
        <f t="shared" si="97"/>
        <v>387.46000000000004</v>
      </c>
      <c r="W188" s="121">
        <f t="shared" si="98"/>
        <v>112.30999999999995</v>
      </c>
      <c r="X188" s="68">
        <f>'Input Model'!I$65</f>
        <v>246</v>
      </c>
      <c r="Y188" s="51">
        <f t="shared" si="110"/>
        <v>608.46</v>
      </c>
      <c r="Z188" s="117">
        <f t="shared" si="99"/>
        <v>-108.69000000000005</v>
      </c>
      <c r="AA188" s="146">
        <f>'Input Model'!I$4</f>
        <v>750</v>
      </c>
      <c r="AB188" s="190">
        <f t="shared" si="100"/>
        <v>363577.5</v>
      </c>
      <c r="AC188" s="67">
        <f t="shared" si="101"/>
        <v>11250</v>
      </c>
      <c r="AD188" s="102">
        <f t="shared" si="102"/>
        <v>374827.5</v>
      </c>
      <c r="AE188" s="67">
        <f t="shared" si="103"/>
        <v>209475</v>
      </c>
      <c r="AF188" s="74">
        <f t="shared" si="104"/>
        <v>62370</v>
      </c>
      <c r="AG188" s="67">
        <f t="shared" si="105"/>
        <v>18750</v>
      </c>
      <c r="AH188" s="67">
        <f t="shared" si="106"/>
        <v>290595</v>
      </c>
      <c r="AI188" s="116">
        <f t="shared" si="107"/>
        <v>84232.5</v>
      </c>
      <c r="AJ188" s="71">
        <f t="shared" si="108"/>
        <v>184500</v>
      </c>
      <c r="AK188" s="97">
        <f t="shared" si="111"/>
        <v>456345</v>
      </c>
      <c r="AL188" s="106">
        <f t="shared" si="109"/>
        <v>-81517.5</v>
      </c>
      <c r="AM188" s="36">
        <v>3</v>
      </c>
    </row>
    <row r="189" spans="1:39" x14ac:dyDescent="0.25">
      <c r="A189" s="436" t="s">
        <v>4</v>
      </c>
      <c r="B189" s="39" t="s">
        <v>19</v>
      </c>
      <c r="C189" s="66">
        <v>8.4499999999999993</v>
      </c>
      <c r="D189" s="188">
        <f t="shared" si="84"/>
        <v>8.4499999999999993</v>
      </c>
      <c r="E189" s="47">
        <f t="shared" si="85"/>
        <v>0.26548672566371684</v>
      </c>
      <c r="F189" s="47">
        <f t="shared" si="86"/>
        <v>8.7154867256637161</v>
      </c>
      <c r="G189" s="47">
        <f t="shared" si="87"/>
        <v>4.9433628318584075</v>
      </c>
      <c r="H189" s="73">
        <f t="shared" si="88"/>
        <v>1.4718584070796459</v>
      </c>
      <c r="I189" s="66">
        <f t="shared" si="89"/>
        <v>0.44247787610619471</v>
      </c>
      <c r="J189" s="66">
        <f t="shared" si="90"/>
        <v>6.8576991150442481</v>
      </c>
      <c r="K189" s="129">
        <f t="shared" si="91"/>
        <v>1.857787610619468</v>
      </c>
      <c r="L189" s="66">
        <f t="shared" si="92"/>
        <v>4.3539823008849554</v>
      </c>
      <c r="M189" s="48">
        <f t="shared" si="93"/>
        <v>10.769203539823009</v>
      </c>
      <c r="N189" s="122">
        <f t="shared" si="94"/>
        <v>-2.0537168141592925</v>
      </c>
      <c r="O189" s="146">
        <f>'Input Model'!I$10</f>
        <v>56.5</v>
      </c>
      <c r="P189" s="189">
        <f t="shared" si="95"/>
        <v>477.42499999999995</v>
      </c>
      <c r="Q189" s="67">
        <f>'Input Model'!I$19</f>
        <v>15</v>
      </c>
      <c r="R189" s="97">
        <f t="shared" si="96"/>
        <v>492.42499999999995</v>
      </c>
      <c r="S189" s="67">
        <f>'Input Model'!I$36</f>
        <v>279.3</v>
      </c>
      <c r="T189" s="67">
        <f>'Input Model'!I$44</f>
        <v>83.16</v>
      </c>
      <c r="U189" s="68">
        <f>'Input Model'!I$56</f>
        <v>25</v>
      </c>
      <c r="V189" s="135">
        <f t="shared" si="97"/>
        <v>387.46000000000004</v>
      </c>
      <c r="W189" s="121">
        <f t="shared" si="98"/>
        <v>104.96499999999992</v>
      </c>
      <c r="X189" s="68">
        <f>'Input Model'!I$65</f>
        <v>246</v>
      </c>
      <c r="Y189" s="51">
        <f t="shared" si="110"/>
        <v>608.46</v>
      </c>
      <c r="Z189" s="117">
        <f t="shared" si="99"/>
        <v>-116.03500000000008</v>
      </c>
      <c r="AA189" s="146">
        <f>'Input Model'!I$4</f>
        <v>750</v>
      </c>
      <c r="AB189" s="190">
        <f t="shared" si="100"/>
        <v>358068.74999999994</v>
      </c>
      <c r="AC189" s="67">
        <f t="shared" si="101"/>
        <v>11250</v>
      </c>
      <c r="AD189" s="102">
        <f t="shared" si="102"/>
        <v>369318.74999999994</v>
      </c>
      <c r="AE189" s="67">
        <f t="shared" si="103"/>
        <v>209475</v>
      </c>
      <c r="AF189" s="74">
        <f t="shared" si="104"/>
        <v>62370</v>
      </c>
      <c r="AG189" s="67">
        <f t="shared" si="105"/>
        <v>18750</v>
      </c>
      <c r="AH189" s="67">
        <f t="shared" si="106"/>
        <v>290595</v>
      </c>
      <c r="AI189" s="116">
        <f t="shared" si="107"/>
        <v>78723.749999999942</v>
      </c>
      <c r="AJ189" s="71">
        <f t="shared" si="108"/>
        <v>184500</v>
      </c>
      <c r="AK189" s="97">
        <f t="shared" si="111"/>
        <v>456345</v>
      </c>
      <c r="AL189" s="106">
        <f t="shared" si="109"/>
        <v>-87026.250000000058</v>
      </c>
      <c r="AM189" s="36">
        <v>4</v>
      </c>
    </row>
    <row r="190" spans="1:39" x14ac:dyDescent="0.25">
      <c r="A190" s="436" t="s">
        <v>4</v>
      </c>
      <c r="B190" s="39" t="s">
        <v>20</v>
      </c>
      <c r="C190" s="66">
        <v>8.4600000000000009</v>
      </c>
      <c r="D190" s="188">
        <f t="shared" si="84"/>
        <v>8.4600000000000009</v>
      </c>
      <c r="E190" s="47">
        <f t="shared" si="85"/>
        <v>0.26548672566371684</v>
      </c>
      <c r="F190" s="47">
        <f t="shared" si="86"/>
        <v>8.7254867256637176</v>
      </c>
      <c r="G190" s="47">
        <f t="shared" si="87"/>
        <v>4.9433628318584075</v>
      </c>
      <c r="H190" s="73">
        <f t="shared" si="88"/>
        <v>1.4718584070796459</v>
      </c>
      <c r="I190" s="66">
        <f t="shared" si="89"/>
        <v>0.44247787610619471</v>
      </c>
      <c r="J190" s="66">
        <f t="shared" si="90"/>
        <v>6.8576991150442481</v>
      </c>
      <c r="K190" s="129">
        <f t="shared" si="91"/>
        <v>1.8677876106194695</v>
      </c>
      <c r="L190" s="66">
        <f t="shared" si="92"/>
        <v>4.3539823008849554</v>
      </c>
      <c r="M190" s="48">
        <f t="shared" si="93"/>
        <v>10.769203539823009</v>
      </c>
      <c r="N190" s="122">
        <f t="shared" si="94"/>
        <v>-2.043716814159291</v>
      </c>
      <c r="O190" s="146">
        <f>'Input Model'!I$10</f>
        <v>56.5</v>
      </c>
      <c r="P190" s="189">
        <f t="shared" si="95"/>
        <v>477.99000000000007</v>
      </c>
      <c r="Q190" s="67">
        <f>'Input Model'!I$19</f>
        <v>15</v>
      </c>
      <c r="R190" s="97">
        <f t="shared" si="96"/>
        <v>492.99000000000007</v>
      </c>
      <c r="S190" s="67">
        <f>'Input Model'!I$36</f>
        <v>279.3</v>
      </c>
      <c r="T190" s="67">
        <f>'Input Model'!I$44</f>
        <v>83.16</v>
      </c>
      <c r="U190" s="68">
        <f>'Input Model'!I$56</f>
        <v>25</v>
      </c>
      <c r="V190" s="135">
        <f t="shared" si="97"/>
        <v>387.46000000000004</v>
      </c>
      <c r="W190" s="121">
        <f t="shared" si="98"/>
        <v>105.53000000000003</v>
      </c>
      <c r="X190" s="68">
        <f>'Input Model'!I$65</f>
        <v>246</v>
      </c>
      <c r="Y190" s="51">
        <f t="shared" si="110"/>
        <v>608.46</v>
      </c>
      <c r="Z190" s="117">
        <f t="shared" si="99"/>
        <v>-115.46999999999997</v>
      </c>
      <c r="AA190" s="146">
        <f>'Input Model'!I$4</f>
        <v>750</v>
      </c>
      <c r="AB190" s="190">
        <f t="shared" si="100"/>
        <v>358492.50000000006</v>
      </c>
      <c r="AC190" s="67">
        <f t="shared" si="101"/>
        <v>11250</v>
      </c>
      <c r="AD190" s="102">
        <f t="shared" si="102"/>
        <v>369742.50000000006</v>
      </c>
      <c r="AE190" s="67">
        <f t="shared" si="103"/>
        <v>209475</v>
      </c>
      <c r="AF190" s="74">
        <f t="shared" si="104"/>
        <v>62370</v>
      </c>
      <c r="AG190" s="67">
        <f t="shared" si="105"/>
        <v>18750</v>
      </c>
      <c r="AH190" s="67">
        <f t="shared" si="106"/>
        <v>290595</v>
      </c>
      <c r="AI190" s="116">
        <f t="shared" si="107"/>
        <v>79147.500000000058</v>
      </c>
      <c r="AJ190" s="71">
        <f t="shared" si="108"/>
        <v>184500</v>
      </c>
      <c r="AK190" s="97">
        <f t="shared" si="111"/>
        <v>456345</v>
      </c>
      <c r="AL190" s="106">
        <f t="shared" si="109"/>
        <v>-86602.499999999942</v>
      </c>
      <c r="AM190" s="36">
        <v>5</v>
      </c>
    </row>
    <row r="191" spans="1:39" x14ac:dyDescent="0.25">
      <c r="A191" s="436" t="s">
        <v>4</v>
      </c>
      <c r="B191" s="39" t="s">
        <v>21</v>
      </c>
      <c r="C191" s="66">
        <v>8.36</v>
      </c>
      <c r="D191" s="188">
        <f t="shared" si="84"/>
        <v>8.36</v>
      </c>
      <c r="E191" s="47">
        <f t="shared" si="85"/>
        <v>0.26548672566371684</v>
      </c>
      <c r="F191" s="47">
        <f t="shared" si="86"/>
        <v>8.6254867256637162</v>
      </c>
      <c r="G191" s="47">
        <f t="shared" si="87"/>
        <v>4.9433628318584075</v>
      </c>
      <c r="H191" s="73">
        <f t="shared" si="88"/>
        <v>1.4718584070796459</v>
      </c>
      <c r="I191" s="66">
        <f t="shared" si="89"/>
        <v>0.44247787610619471</v>
      </c>
      <c r="J191" s="66">
        <f t="shared" si="90"/>
        <v>6.8576991150442481</v>
      </c>
      <c r="K191" s="129">
        <f t="shared" si="91"/>
        <v>1.7677876106194681</v>
      </c>
      <c r="L191" s="66">
        <f t="shared" si="92"/>
        <v>4.3539823008849554</v>
      </c>
      <c r="M191" s="48">
        <f t="shared" si="93"/>
        <v>10.769203539823009</v>
      </c>
      <c r="N191" s="122">
        <f t="shared" si="94"/>
        <v>-2.1437168141592924</v>
      </c>
      <c r="O191" s="146">
        <f>'Input Model'!I$10</f>
        <v>56.5</v>
      </c>
      <c r="P191" s="189">
        <f t="shared" si="95"/>
        <v>472.34</v>
      </c>
      <c r="Q191" s="67">
        <f>'Input Model'!I$19</f>
        <v>15</v>
      </c>
      <c r="R191" s="97">
        <f t="shared" si="96"/>
        <v>487.34</v>
      </c>
      <c r="S191" s="67">
        <f>'Input Model'!I$36</f>
        <v>279.3</v>
      </c>
      <c r="T191" s="67">
        <f>'Input Model'!I$44</f>
        <v>83.16</v>
      </c>
      <c r="U191" s="68">
        <f>'Input Model'!I$56</f>
        <v>25</v>
      </c>
      <c r="V191" s="135">
        <f t="shared" si="97"/>
        <v>387.46000000000004</v>
      </c>
      <c r="W191" s="121">
        <f t="shared" si="98"/>
        <v>99.879999999999939</v>
      </c>
      <c r="X191" s="68">
        <f>'Input Model'!I$65</f>
        <v>246</v>
      </c>
      <c r="Y191" s="51">
        <f t="shared" si="110"/>
        <v>608.46</v>
      </c>
      <c r="Z191" s="117">
        <f t="shared" si="99"/>
        <v>-121.12000000000006</v>
      </c>
      <c r="AA191" s="146">
        <f>'Input Model'!I$4</f>
        <v>750</v>
      </c>
      <c r="AB191" s="190">
        <f t="shared" si="100"/>
        <v>354255</v>
      </c>
      <c r="AC191" s="67">
        <f t="shared" si="101"/>
        <v>11250</v>
      </c>
      <c r="AD191" s="102">
        <f t="shared" si="102"/>
        <v>365505</v>
      </c>
      <c r="AE191" s="67">
        <f t="shared" si="103"/>
        <v>209475</v>
      </c>
      <c r="AF191" s="74">
        <f t="shared" si="104"/>
        <v>62370</v>
      </c>
      <c r="AG191" s="67">
        <f t="shared" si="105"/>
        <v>18750</v>
      </c>
      <c r="AH191" s="67">
        <f t="shared" si="106"/>
        <v>290595</v>
      </c>
      <c r="AI191" s="116">
        <f t="shared" si="107"/>
        <v>74910</v>
      </c>
      <c r="AJ191" s="71">
        <f t="shared" si="108"/>
        <v>184500</v>
      </c>
      <c r="AK191" s="97">
        <f t="shared" si="111"/>
        <v>456345</v>
      </c>
      <c r="AL191" s="106">
        <f t="shared" si="109"/>
        <v>-90840</v>
      </c>
      <c r="AM191" s="36">
        <v>6</v>
      </c>
    </row>
    <row r="192" spans="1:39" x14ac:dyDescent="0.25">
      <c r="A192" s="436" t="s">
        <v>4</v>
      </c>
      <c r="B192" s="39" t="s">
        <v>11</v>
      </c>
      <c r="C192" s="66">
        <v>8.4600000000000009</v>
      </c>
      <c r="D192" s="188">
        <f t="shared" si="84"/>
        <v>8.4600000000000009</v>
      </c>
      <c r="E192" s="47">
        <f t="shared" si="85"/>
        <v>0.26548672566371684</v>
      </c>
      <c r="F192" s="47">
        <f t="shared" si="86"/>
        <v>8.7254867256637176</v>
      </c>
      <c r="G192" s="47">
        <f t="shared" si="87"/>
        <v>4.9433628318584075</v>
      </c>
      <c r="H192" s="73">
        <f t="shared" si="88"/>
        <v>1.4718584070796459</v>
      </c>
      <c r="I192" s="66">
        <f t="shared" si="89"/>
        <v>0.44247787610619471</v>
      </c>
      <c r="J192" s="66">
        <f t="shared" si="90"/>
        <v>6.8576991150442481</v>
      </c>
      <c r="K192" s="129">
        <f t="shared" si="91"/>
        <v>1.8677876106194695</v>
      </c>
      <c r="L192" s="66">
        <f t="shared" si="92"/>
        <v>4.3539823008849554</v>
      </c>
      <c r="M192" s="48">
        <f t="shared" si="93"/>
        <v>10.769203539823009</v>
      </c>
      <c r="N192" s="122">
        <f t="shared" si="94"/>
        <v>-2.043716814159291</v>
      </c>
      <c r="O192" s="146">
        <f>'Input Model'!I$10</f>
        <v>56.5</v>
      </c>
      <c r="P192" s="189">
        <f t="shared" si="95"/>
        <v>477.99000000000007</v>
      </c>
      <c r="Q192" s="67">
        <f>'Input Model'!I$19</f>
        <v>15</v>
      </c>
      <c r="R192" s="97">
        <f t="shared" si="96"/>
        <v>492.99000000000007</v>
      </c>
      <c r="S192" s="67">
        <f>'Input Model'!I$36</f>
        <v>279.3</v>
      </c>
      <c r="T192" s="67">
        <f>'Input Model'!I$44</f>
        <v>83.16</v>
      </c>
      <c r="U192" s="68">
        <f>'Input Model'!I$56</f>
        <v>25</v>
      </c>
      <c r="V192" s="135">
        <f t="shared" si="97"/>
        <v>387.46000000000004</v>
      </c>
      <c r="W192" s="121">
        <f t="shared" si="98"/>
        <v>105.53000000000003</v>
      </c>
      <c r="X192" s="68">
        <f>'Input Model'!I$65</f>
        <v>246</v>
      </c>
      <c r="Y192" s="51">
        <f t="shared" si="110"/>
        <v>608.46</v>
      </c>
      <c r="Z192" s="117">
        <f t="shared" si="99"/>
        <v>-115.46999999999997</v>
      </c>
      <c r="AA192" s="146">
        <f>'Input Model'!I$4</f>
        <v>750</v>
      </c>
      <c r="AB192" s="190">
        <f t="shared" si="100"/>
        <v>358492.50000000006</v>
      </c>
      <c r="AC192" s="67">
        <f t="shared" si="101"/>
        <v>11250</v>
      </c>
      <c r="AD192" s="102">
        <f t="shared" si="102"/>
        <v>369742.50000000006</v>
      </c>
      <c r="AE192" s="67">
        <f t="shared" si="103"/>
        <v>209475</v>
      </c>
      <c r="AF192" s="74">
        <f t="shared" si="104"/>
        <v>62370</v>
      </c>
      <c r="AG192" s="67">
        <f t="shared" si="105"/>
        <v>18750</v>
      </c>
      <c r="AH192" s="67">
        <f t="shared" si="106"/>
        <v>290595</v>
      </c>
      <c r="AI192" s="116">
        <f t="shared" si="107"/>
        <v>79147.500000000058</v>
      </c>
      <c r="AJ192" s="71">
        <f t="shared" si="108"/>
        <v>184500</v>
      </c>
      <c r="AK192" s="97">
        <f t="shared" si="111"/>
        <v>456345</v>
      </c>
      <c r="AL192" s="106">
        <f t="shared" si="109"/>
        <v>-86602.499999999942</v>
      </c>
      <c r="AM192" s="36">
        <v>7</v>
      </c>
    </row>
    <row r="193" spans="1:39" x14ac:dyDescent="0.25">
      <c r="A193" s="436" t="s">
        <v>4</v>
      </c>
      <c r="B193" s="39" t="s">
        <v>12</v>
      </c>
      <c r="C193" s="66">
        <v>8.93</v>
      </c>
      <c r="D193" s="188">
        <f t="shared" si="84"/>
        <v>8.93</v>
      </c>
      <c r="E193" s="47">
        <f t="shared" si="85"/>
        <v>0.26548672566371684</v>
      </c>
      <c r="F193" s="47">
        <f t="shared" si="86"/>
        <v>9.1954867256637165</v>
      </c>
      <c r="G193" s="47">
        <f t="shared" si="87"/>
        <v>4.9433628318584075</v>
      </c>
      <c r="H193" s="73">
        <f t="shared" si="88"/>
        <v>1.4718584070796459</v>
      </c>
      <c r="I193" s="66">
        <f t="shared" si="89"/>
        <v>0.44247787610619471</v>
      </c>
      <c r="J193" s="66">
        <f t="shared" si="90"/>
        <v>6.8576991150442481</v>
      </c>
      <c r="K193" s="129">
        <f t="shared" si="91"/>
        <v>2.3377876106194684</v>
      </c>
      <c r="L193" s="66">
        <f t="shared" si="92"/>
        <v>4.3539823008849554</v>
      </c>
      <c r="M193" s="48">
        <f t="shared" si="93"/>
        <v>10.769203539823009</v>
      </c>
      <c r="N193" s="122">
        <f t="shared" si="94"/>
        <v>-1.5737168141592921</v>
      </c>
      <c r="O193" s="146">
        <f>'Input Model'!I$10</f>
        <v>56.5</v>
      </c>
      <c r="P193" s="189">
        <f t="shared" si="95"/>
        <v>504.54499999999996</v>
      </c>
      <c r="Q193" s="67">
        <f>'Input Model'!I$19</f>
        <v>15</v>
      </c>
      <c r="R193" s="97">
        <f t="shared" si="96"/>
        <v>519.54499999999996</v>
      </c>
      <c r="S193" s="67">
        <f>'Input Model'!I$36</f>
        <v>279.3</v>
      </c>
      <c r="T193" s="67">
        <f>'Input Model'!I$44</f>
        <v>83.16</v>
      </c>
      <c r="U193" s="68">
        <f>'Input Model'!I$56</f>
        <v>25</v>
      </c>
      <c r="V193" s="135">
        <f t="shared" si="97"/>
        <v>387.46000000000004</v>
      </c>
      <c r="W193" s="121">
        <f t="shared" si="98"/>
        <v>132.08499999999992</v>
      </c>
      <c r="X193" s="68">
        <f>'Input Model'!I$65</f>
        <v>246</v>
      </c>
      <c r="Y193" s="51">
        <f t="shared" si="110"/>
        <v>608.46</v>
      </c>
      <c r="Z193" s="117">
        <f t="shared" si="99"/>
        <v>-88.915000000000077</v>
      </c>
      <c r="AA193" s="146">
        <f>'Input Model'!I$4</f>
        <v>750</v>
      </c>
      <c r="AB193" s="190">
        <f t="shared" si="100"/>
        <v>378408.74999999994</v>
      </c>
      <c r="AC193" s="67">
        <f t="shared" si="101"/>
        <v>11250</v>
      </c>
      <c r="AD193" s="102">
        <f t="shared" si="102"/>
        <v>389658.74999999994</v>
      </c>
      <c r="AE193" s="67">
        <f t="shared" si="103"/>
        <v>209475</v>
      </c>
      <c r="AF193" s="74">
        <f t="shared" si="104"/>
        <v>62370</v>
      </c>
      <c r="AG193" s="67">
        <f t="shared" si="105"/>
        <v>18750</v>
      </c>
      <c r="AH193" s="67">
        <f t="shared" si="106"/>
        <v>290595</v>
      </c>
      <c r="AI193" s="116">
        <f t="shared" si="107"/>
        <v>99063.749999999942</v>
      </c>
      <c r="AJ193" s="71">
        <f t="shared" si="108"/>
        <v>184500</v>
      </c>
      <c r="AK193" s="97">
        <f t="shared" si="111"/>
        <v>456345</v>
      </c>
      <c r="AL193" s="106">
        <f t="shared" si="109"/>
        <v>-66686.250000000058</v>
      </c>
      <c r="AM193" s="36">
        <v>8</v>
      </c>
    </row>
    <row r="194" spans="1:39" x14ac:dyDescent="0.25">
      <c r="A194" s="436" t="s">
        <v>4</v>
      </c>
      <c r="B194" s="39" t="s">
        <v>13</v>
      </c>
      <c r="C194" s="66">
        <v>9.61</v>
      </c>
      <c r="D194" s="188">
        <f t="shared" si="84"/>
        <v>9.61</v>
      </c>
      <c r="E194" s="47">
        <f t="shared" si="85"/>
        <v>0.26548672566371684</v>
      </c>
      <c r="F194" s="47">
        <f t="shared" si="86"/>
        <v>9.8754867256637162</v>
      </c>
      <c r="G194" s="47">
        <f t="shared" si="87"/>
        <v>4.9433628318584075</v>
      </c>
      <c r="H194" s="73">
        <f t="shared" si="88"/>
        <v>1.4718584070796459</v>
      </c>
      <c r="I194" s="66">
        <f t="shared" si="89"/>
        <v>0.44247787610619471</v>
      </c>
      <c r="J194" s="66">
        <f t="shared" si="90"/>
        <v>6.8576991150442481</v>
      </c>
      <c r="K194" s="129">
        <f t="shared" si="91"/>
        <v>3.0177876106194681</v>
      </c>
      <c r="L194" s="66">
        <f t="shared" si="92"/>
        <v>4.3539823008849554</v>
      </c>
      <c r="M194" s="48">
        <f t="shared" si="93"/>
        <v>10.769203539823009</v>
      </c>
      <c r="N194" s="122">
        <f t="shared" si="94"/>
        <v>-0.89371681415929238</v>
      </c>
      <c r="O194" s="146">
        <f>'Input Model'!I$10</f>
        <v>56.5</v>
      </c>
      <c r="P194" s="189">
        <f t="shared" si="95"/>
        <v>542.96499999999992</v>
      </c>
      <c r="Q194" s="67">
        <f>'Input Model'!I$19</f>
        <v>15</v>
      </c>
      <c r="R194" s="97">
        <f t="shared" si="96"/>
        <v>557.96499999999992</v>
      </c>
      <c r="S194" s="67">
        <f>'Input Model'!I$36</f>
        <v>279.3</v>
      </c>
      <c r="T194" s="67">
        <f>'Input Model'!I$44</f>
        <v>83.16</v>
      </c>
      <c r="U194" s="68">
        <f>'Input Model'!I$56</f>
        <v>25</v>
      </c>
      <c r="V194" s="135">
        <f t="shared" si="97"/>
        <v>387.46000000000004</v>
      </c>
      <c r="W194" s="121">
        <f t="shared" si="98"/>
        <v>170.50499999999988</v>
      </c>
      <c r="X194" s="68">
        <f>'Input Model'!I$65</f>
        <v>246</v>
      </c>
      <c r="Y194" s="51">
        <f t="shared" si="110"/>
        <v>608.46</v>
      </c>
      <c r="Z194" s="117">
        <f t="shared" si="99"/>
        <v>-50.495000000000118</v>
      </c>
      <c r="AA194" s="146">
        <f>'Input Model'!I$4</f>
        <v>750</v>
      </c>
      <c r="AB194" s="190">
        <f t="shared" si="100"/>
        <v>407223.74999999994</v>
      </c>
      <c r="AC194" s="67">
        <f t="shared" si="101"/>
        <v>11250</v>
      </c>
      <c r="AD194" s="102">
        <f t="shared" si="102"/>
        <v>418473.74999999994</v>
      </c>
      <c r="AE194" s="67">
        <f t="shared" si="103"/>
        <v>209475</v>
      </c>
      <c r="AF194" s="74">
        <f t="shared" si="104"/>
        <v>62370</v>
      </c>
      <c r="AG194" s="67">
        <f t="shared" si="105"/>
        <v>18750</v>
      </c>
      <c r="AH194" s="67">
        <f t="shared" si="106"/>
        <v>290595</v>
      </c>
      <c r="AI194" s="116">
        <f t="shared" si="107"/>
        <v>127878.74999999994</v>
      </c>
      <c r="AJ194" s="71">
        <f t="shared" si="108"/>
        <v>184500</v>
      </c>
      <c r="AK194" s="97">
        <f t="shared" si="111"/>
        <v>456345</v>
      </c>
      <c r="AL194" s="106">
        <f t="shared" si="109"/>
        <v>-37871.250000000058</v>
      </c>
      <c r="AM194" s="36">
        <v>9</v>
      </c>
    </row>
    <row r="195" spans="1:39" x14ac:dyDescent="0.25">
      <c r="A195" s="436" t="s">
        <v>4</v>
      </c>
      <c r="B195" s="39" t="s">
        <v>14</v>
      </c>
      <c r="C195" s="66">
        <v>10</v>
      </c>
      <c r="D195" s="188">
        <f t="shared" si="84"/>
        <v>10</v>
      </c>
      <c r="E195" s="47">
        <f t="shared" si="85"/>
        <v>0.26548672566371684</v>
      </c>
      <c r="F195" s="47">
        <f t="shared" si="86"/>
        <v>10.265486725663717</v>
      </c>
      <c r="G195" s="47">
        <f t="shared" si="87"/>
        <v>4.9433628318584075</v>
      </c>
      <c r="H195" s="73">
        <f t="shared" si="88"/>
        <v>1.4718584070796459</v>
      </c>
      <c r="I195" s="66">
        <f t="shared" si="89"/>
        <v>0.44247787610619471</v>
      </c>
      <c r="J195" s="66">
        <f t="shared" si="90"/>
        <v>6.8576991150442481</v>
      </c>
      <c r="K195" s="129">
        <f t="shared" si="91"/>
        <v>3.4077876106194687</v>
      </c>
      <c r="L195" s="66">
        <f t="shared" si="92"/>
        <v>4.3539823008849554</v>
      </c>
      <c r="M195" s="48">
        <f t="shared" si="93"/>
        <v>10.769203539823009</v>
      </c>
      <c r="N195" s="122">
        <f t="shared" si="94"/>
        <v>-0.50371681415929181</v>
      </c>
      <c r="O195" s="146">
        <f>'Input Model'!I$10</f>
        <v>56.5</v>
      </c>
      <c r="P195" s="189">
        <f t="shared" si="95"/>
        <v>565</v>
      </c>
      <c r="Q195" s="67">
        <f>'Input Model'!I$19</f>
        <v>15</v>
      </c>
      <c r="R195" s="97">
        <f t="shared" si="96"/>
        <v>580</v>
      </c>
      <c r="S195" s="67">
        <f>'Input Model'!I$36</f>
        <v>279.3</v>
      </c>
      <c r="T195" s="67">
        <f>'Input Model'!I$44</f>
        <v>83.16</v>
      </c>
      <c r="U195" s="68">
        <f>'Input Model'!I$56</f>
        <v>25</v>
      </c>
      <c r="V195" s="135">
        <f t="shared" si="97"/>
        <v>387.46000000000004</v>
      </c>
      <c r="W195" s="121">
        <f t="shared" si="98"/>
        <v>192.53999999999996</v>
      </c>
      <c r="X195" s="68">
        <f>'Input Model'!I$65</f>
        <v>246</v>
      </c>
      <c r="Y195" s="51">
        <f t="shared" si="110"/>
        <v>608.46</v>
      </c>
      <c r="Z195" s="117">
        <f t="shared" si="99"/>
        <v>-28.460000000000036</v>
      </c>
      <c r="AA195" s="146">
        <f>'Input Model'!I$4</f>
        <v>750</v>
      </c>
      <c r="AB195" s="190">
        <f t="shared" si="100"/>
        <v>423750</v>
      </c>
      <c r="AC195" s="67">
        <f t="shared" si="101"/>
        <v>11250</v>
      </c>
      <c r="AD195" s="102">
        <f t="shared" si="102"/>
        <v>435000</v>
      </c>
      <c r="AE195" s="67">
        <f t="shared" si="103"/>
        <v>209475</v>
      </c>
      <c r="AF195" s="74">
        <f t="shared" si="104"/>
        <v>62370</v>
      </c>
      <c r="AG195" s="67">
        <f t="shared" si="105"/>
        <v>18750</v>
      </c>
      <c r="AH195" s="67">
        <f t="shared" si="106"/>
        <v>290595</v>
      </c>
      <c r="AI195" s="116">
        <f t="shared" si="107"/>
        <v>144405</v>
      </c>
      <c r="AJ195" s="71">
        <f t="shared" si="108"/>
        <v>184500</v>
      </c>
      <c r="AK195" s="97">
        <f t="shared" si="111"/>
        <v>456345</v>
      </c>
      <c r="AL195" s="106">
        <f t="shared" si="109"/>
        <v>-21345</v>
      </c>
      <c r="AM195" s="36">
        <v>10</v>
      </c>
    </row>
    <row r="196" spans="1:39" x14ac:dyDescent="0.25">
      <c r="A196" s="436" t="s">
        <v>4</v>
      </c>
      <c r="B196" s="39" t="s">
        <v>15</v>
      </c>
      <c r="C196" s="66">
        <v>10.1</v>
      </c>
      <c r="D196" s="188">
        <f t="shared" si="84"/>
        <v>10.1</v>
      </c>
      <c r="E196" s="47">
        <f t="shared" si="85"/>
        <v>0.26548672566371684</v>
      </c>
      <c r="F196" s="47">
        <f t="shared" si="86"/>
        <v>10.365486725663716</v>
      </c>
      <c r="G196" s="47">
        <f t="shared" si="87"/>
        <v>4.9433628318584075</v>
      </c>
      <c r="H196" s="73">
        <f t="shared" si="88"/>
        <v>1.4718584070796459</v>
      </c>
      <c r="I196" s="66">
        <f t="shared" si="89"/>
        <v>0.44247787610619471</v>
      </c>
      <c r="J196" s="66">
        <f t="shared" si="90"/>
        <v>6.8576991150442481</v>
      </c>
      <c r="K196" s="129">
        <f t="shared" si="91"/>
        <v>3.5077876106194683</v>
      </c>
      <c r="L196" s="66">
        <f t="shared" si="92"/>
        <v>4.3539823008849554</v>
      </c>
      <c r="M196" s="48">
        <f t="shared" si="93"/>
        <v>10.769203539823009</v>
      </c>
      <c r="N196" s="122">
        <f t="shared" si="94"/>
        <v>-0.40371681415929217</v>
      </c>
      <c r="O196" s="146">
        <f>'Input Model'!I$10</f>
        <v>56.5</v>
      </c>
      <c r="P196" s="189">
        <f t="shared" si="95"/>
        <v>570.65</v>
      </c>
      <c r="Q196" s="67">
        <f>'Input Model'!I$19</f>
        <v>15</v>
      </c>
      <c r="R196" s="97">
        <f t="shared" si="96"/>
        <v>585.65</v>
      </c>
      <c r="S196" s="67">
        <f>'Input Model'!I$36</f>
        <v>279.3</v>
      </c>
      <c r="T196" s="67">
        <f>'Input Model'!I$44</f>
        <v>83.16</v>
      </c>
      <c r="U196" s="68">
        <f>'Input Model'!I$56</f>
        <v>25</v>
      </c>
      <c r="V196" s="135">
        <f t="shared" si="97"/>
        <v>387.46000000000004</v>
      </c>
      <c r="W196" s="121">
        <f t="shared" si="98"/>
        <v>198.18999999999994</v>
      </c>
      <c r="X196" s="67">
        <f>'Input Model'!I$65</f>
        <v>246</v>
      </c>
      <c r="Y196" s="51">
        <f t="shared" si="110"/>
        <v>608.46</v>
      </c>
      <c r="Z196" s="117">
        <f t="shared" si="99"/>
        <v>-22.810000000000059</v>
      </c>
      <c r="AA196" s="146">
        <f>'Input Model'!I$4</f>
        <v>750</v>
      </c>
      <c r="AB196" s="190">
        <f t="shared" si="100"/>
        <v>427987.5</v>
      </c>
      <c r="AC196" s="67">
        <f t="shared" si="101"/>
        <v>11250</v>
      </c>
      <c r="AD196" s="102">
        <f t="shared" si="102"/>
        <v>439237.5</v>
      </c>
      <c r="AE196" s="67">
        <f t="shared" si="103"/>
        <v>209475</v>
      </c>
      <c r="AF196" s="74">
        <f t="shared" si="104"/>
        <v>62370</v>
      </c>
      <c r="AG196" s="67">
        <f t="shared" si="105"/>
        <v>18750</v>
      </c>
      <c r="AH196" s="67">
        <f t="shared" si="106"/>
        <v>290595</v>
      </c>
      <c r="AI196" s="116">
        <f t="shared" si="107"/>
        <v>148642.5</v>
      </c>
      <c r="AJ196" s="71">
        <f t="shared" si="108"/>
        <v>184500</v>
      </c>
      <c r="AK196" s="97">
        <f t="shared" si="111"/>
        <v>456345</v>
      </c>
      <c r="AL196" s="106">
        <f t="shared" si="109"/>
        <v>-17107.5</v>
      </c>
      <c r="AM196" s="36">
        <v>11</v>
      </c>
    </row>
    <row r="197" spans="1:39" x14ac:dyDescent="0.25">
      <c r="A197" s="80" t="s">
        <v>4</v>
      </c>
      <c r="B197" s="132" t="s">
        <v>144</v>
      </c>
      <c r="C197" s="79">
        <v>9.77</v>
      </c>
      <c r="D197" s="95">
        <f t="shared" si="84"/>
        <v>9.77</v>
      </c>
      <c r="E197" s="56">
        <f t="shared" si="85"/>
        <v>0.26548672566371684</v>
      </c>
      <c r="F197" s="56">
        <f t="shared" si="86"/>
        <v>10.035486725663716</v>
      </c>
      <c r="G197" s="56">
        <f t="shared" si="87"/>
        <v>4.9433628318584075</v>
      </c>
      <c r="H197" s="81">
        <f t="shared" si="88"/>
        <v>1.4718584070796459</v>
      </c>
      <c r="I197" s="79">
        <f t="shared" si="89"/>
        <v>0.44247787610619471</v>
      </c>
      <c r="J197" s="79">
        <f t="shared" si="90"/>
        <v>6.8576991150442481</v>
      </c>
      <c r="K197" s="127">
        <f t="shared" si="91"/>
        <v>3.1777876106194682</v>
      </c>
      <c r="L197" s="79">
        <f t="shared" si="92"/>
        <v>4.3539823008849554</v>
      </c>
      <c r="M197" s="57">
        <f t="shared" si="93"/>
        <v>10.769203539823009</v>
      </c>
      <c r="N197" s="123">
        <f t="shared" si="94"/>
        <v>-0.73371681415929224</v>
      </c>
      <c r="O197" s="149">
        <f>'Input Model'!I$10</f>
        <v>56.5</v>
      </c>
      <c r="P197" s="96">
        <f t="shared" si="95"/>
        <v>552.005</v>
      </c>
      <c r="Q197" s="76">
        <f>'Input Model'!I$19</f>
        <v>15</v>
      </c>
      <c r="R197" s="98">
        <f t="shared" si="96"/>
        <v>567.005</v>
      </c>
      <c r="S197" s="76">
        <f>'Input Model'!I$36</f>
        <v>279.3</v>
      </c>
      <c r="T197" s="94">
        <f>'Input Model'!I$44</f>
        <v>83.16</v>
      </c>
      <c r="U197" s="76">
        <f>'Input Model'!I$56</f>
        <v>25</v>
      </c>
      <c r="V197" s="136">
        <f t="shared" si="97"/>
        <v>387.46000000000004</v>
      </c>
      <c r="W197" s="113">
        <f t="shared" si="98"/>
        <v>179.54499999999996</v>
      </c>
      <c r="X197" s="76">
        <f>'Input Model'!I$65</f>
        <v>246</v>
      </c>
      <c r="Y197" s="61">
        <f t="shared" si="110"/>
        <v>608.46</v>
      </c>
      <c r="Z197" s="118">
        <f t="shared" si="99"/>
        <v>-41.455000000000041</v>
      </c>
      <c r="AA197" s="149">
        <f>'Input Model'!I$4</f>
        <v>750</v>
      </c>
      <c r="AB197" s="75">
        <f t="shared" si="100"/>
        <v>414003.75</v>
      </c>
      <c r="AC197" s="76">
        <f t="shared" si="101"/>
        <v>11250</v>
      </c>
      <c r="AD197" s="101">
        <f t="shared" si="102"/>
        <v>425253.75</v>
      </c>
      <c r="AE197" s="76">
        <f t="shared" si="103"/>
        <v>209475</v>
      </c>
      <c r="AF197" s="94">
        <f t="shared" si="104"/>
        <v>62370</v>
      </c>
      <c r="AG197" s="76">
        <f t="shared" si="105"/>
        <v>18750</v>
      </c>
      <c r="AH197" s="76">
        <f t="shared" si="106"/>
        <v>290595</v>
      </c>
      <c r="AI197" s="115">
        <f t="shared" si="107"/>
        <v>134658.75</v>
      </c>
      <c r="AJ197" s="131">
        <f t="shared" si="108"/>
        <v>184500</v>
      </c>
      <c r="AK197" s="98">
        <f t="shared" si="111"/>
        <v>456345</v>
      </c>
      <c r="AL197" s="107">
        <f t="shared" si="109"/>
        <v>-31091.25</v>
      </c>
      <c r="AM197" s="36">
        <v>12</v>
      </c>
    </row>
    <row r="198" spans="1:39" s="15" customFormat="1" x14ac:dyDescent="0.25">
      <c r="A198" s="425">
        <v>2016</v>
      </c>
      <c r="B198" s="130" t="s">
        <v>145</v>
      </c>
      <c r="C198" s="66">
        <v>9.33</v>
      </c>
      <c r="D198" s="188">
        <f>C198</f>
        <v>9.33</v>
      </c>
      <c r="E198" s="47">
        <f t="shared" si="85"/>
        <v>1.6666666666666666E-2</v>
      </c>
      <c r="F198" s="47">
        <f t="shared" si="86"/>
        <v>9.3466666666666676</v>
      </c>
      <c r="G198" s="47">
        <f t="shared" si="87"/>
        <v>4.4864000000000006</v>
      </c>
      <c r="H198" s="73">
        <f t="shared" si="88"/>
        <v>1.2827333333333333</v>
      </c>
      <c r="I198" s="66">
        <f t="shared" si="89"/>
        <v>0.41666666666666669</v>
      </c>
      <c r="J198" s="66">
        <f t="shared" si="90"/>
        <v>6.1858000000000013</v>
      </c>
      <c r="K198" s="129">
        <f t="shared" si="91"/>
        <v>3.1608666666666663</v>
      </c>
      <c r="L198" s="66">
        <f t="shared" si="92"/>
        <v>3.8333333333333335</v>
      </c>
      <c r="M198" s="48">
        <f t="shared" si="93"/>
        <v>9.6024666666666683</v>
      </c>
      <c r="N198" s="122">
        <f t="shared" si="94"/>
        <v>-0.25580000000000069</v>
      </c>
      <c r="O198" s="146">
        <f>'Input Model'!H$10</f>
        <v>60</v>
      </c>
      <c r="P198" s="189">
        <f t="shared" si="95"/>
        <v>559.79999999999995</v>
      </c>
      <c r="Q198" s="67">
        <f>'Input Model'!H$19</f>
        <v>1</v>
      </c>
      <c r="R198" s="97">
        <f t="shared" si="96"/>
        <v>560.79999999999995</v>
      </c>
      <c r="S198" s="67">
        <f>'Input Model'!H$36</f>
        <v>269.18400000000003</v>
      </c>
      <c r="T198" s="74">
        <f>'Input Model'!H$44</f>
        <v>76.963999999999999</v>
      </c>
      <c r="U198" s="67">
        <f>'Input Model'!H$56</f>
        <v>25</v>
      </c>
      <c r="V198" s="135">
        <f t="shared" si="97"/>
        <v>371.14800000000002</v>
      </c>
      <c r="W198" s="111">
        <f t="shared" si="98"/>
        <v>189.65199999999993</v>
      </c>
      <c r="X198" s="68">
        <f>'Input Model'!H$65</f>
        <v>230</v>
      </c>
      <c r="Y198" s="51">
        <f t="shared" si="110"/>
        <v>576.14800000000002</v>
      </c>
      <c r="Z198" s="117">
        <f t="shared" si="99"/>
        <v>-15.34800000000007</v>
      </c>
      <c r="AA198" s="146">
        <f>'Input Model'!H$4</f>
        <v>750</v>
      </c>
      <c r="AB198" s="190">
        <f t="shared" si="100"/>
        <v>419849.99999999994</v>
      </c>
      <c r="AC198" s="67">
        <f t="shared" si="101"/>
        <v>750</v>
      </c>
      <c r="AD198" s="102">
        <f t="shared" si="102"/>
        <v>420599.99999999994</v>
      </c>
      <c r="AE198" s="67">
        <f t="shared" si="103"/>
        <v>201888.00000000003</v>
      </c>
      <c r="AF198" s="74">
        <f t="shared" si="104"/>
        <v>57723</v>
      </c>
      <c r="AG198" s="67">
        <f t="shared" si="105"/>
        <v>18750</v>
      </c>
      <c r="AH198" s="67">
        <f t="shared" si="106"/>
        <v>278361</v>
      </c>
      <c r="AI198" s="116">
        <f t="shared" si="107"/>
        <v>142238.99999999994</v>
      </c>
      <c r="AJ198" s="71">
        <f t="shared" si="108"/>
        <v>172500</v>
      </c>
      <c r="AK198" s="97">
        <f t="shared" si="111"/>
        <v>432111</v>
      </c>
      <c r="AL198" s="106">
        <f t="shared" si="109"/>
        <v>-11511.000000000058</v>
      </c>
      <c r="AM198" s="143">
        <v>1</v>
      </c>
    </row>
    <row r="199" spans="1:39" x14ac:dyDescent="0.25">
      <c r="A199" s="436"/>
      <c r="B199" s="39" t="s">
        <v>17</v>
      </c>
      <c r="C199" s="66">
        <v>9.2200000000000006</v>
      </c>
      <c r="D199" s="188">
        <f>C199</f>
        <v>9.2200000000000006</v>
      </c>
      <c r="E199" s="47">
        <f t="shared" ref="E199:E262" si="112">Q199/O199</f>
        <v>1.6666666666666666E-2</v>
      </c>
      <c r="F199" s="47">
        <f t="shared" ref="F199:F262" si="113">SUM(D199:E199)</f>
        <v>9.2366666666666681</v>
      </c>
      <c r="G199" s="47">
        <f t="shared" ref="G199:G262" si="114">S199/O199</f>
        <v>4.4864000000000006</v>
      </c>
      <c r="H199" s="73">
        <f t="shared" ref="H199:H262" si="115">T199/O199</f>
        <v>1.2827333333333333</v>
      </c>
      <c r="I199" s="66">
        <f t="shared" ref="I199:I262" si="116">U199/O199</f>
        <v>0.41666666666666669</v>
      </c>
      <c r="J199" s="66">
        <f t="shared" ref="J199:J262" si="117">SUM(G199:I199)</f>
        <v>6.1858000000000013</v>
      </c>
      <c r="K199" s="129">
        <f t="shared" ref="K199:K262" si="118">F199-J199</f>
        <v>3.0508666666666668</v>
      </c>
      <c r="L199" s="66">
        <f t="shared" ref="L199:L262" si="119">X199/O199</f>
        <v>3.8333333333333335</v>
      </c>
      <c r="M199" s="48">
        <f t="shared" ref="M199:M262" si="120">G199+H199+L199</f>
        <v>9.6024666666666683</v>
      </c>
      <c r="N199" s="122">
        <f t="shared" ref="N199:N262" si="121">F199-M199</f>
        <v>-0.36580000000000013</v>
      </c>
      <c r="O199" s="146">
        <f>'Input Model'!H$10</f>
        <v>60</v>
      </c>
      <c r="P199" s="189">
        <f t="shared" ref="P199:P262" si="122">C199*O199</f>
        <v>553.20000000000005</v>
      </c>
      <c r="Q199" s="67">
        <f>'Input Model'!H$19</f>
        <v>1</v>
      </c>
      <c r="R199" s="97">
        <f t="shared" ref="R199:R262" si="123">SUM(P199:Q199)</f>
        <v>554.20000000000005</v>
      </c>
      <c r="S199" s="67">
        <f>'Input Model'!H$36</f>
        <v>269.18400000000003</v>
      </c>
      <c r="T199" s="74">
        <f>'Input Model'!H$44</f>
        <v>76.963999999999999</v>
      </c>
      <c r="U199" s="67">
        <f>'Input Model'!H$56</f>
        <v>25</v>
      </c>
      <c r="V199" s="135">
        <f t="shared" ref="V199:V262" si="124">SUM(S199:U199)</f>
        <v>371.14800000000002</v>
      </c>
      <c r="W199" s="111">
        <f t="shared" ref="W199:W262" si="125">R199-V199</f>
        <v>183.05200000000002</v>
      </c>
      <c r="X199" s="68">
        <f>'Input Model'!H$65</f>
        <v>230</v>
      </c>
      <c r="Y199" s="51">
        <f t="shared" si="110"/>
        <v>576.14800000000002</v>
      </c>
      <c r="Z199" s="117">
        <f t="shared" ref="Z199:Z262" si="126">R199-Y199</f>
        <v>-21.947999999999979</v>
      </c>
      <c r="AA199" s="146">
        <f>'Input Model'!H$4</f>
        <v>750</v>
      </c>
      <c r="AB199" s="190">
        <f t="shared" ref="AB199:AB262" si="127">P199*AA199</f>
        <v>414900.00000000006</v>
      </c>
      <c r="AC199" s="67">
        <f t="shared" ref="AC199:AC262" si="128">Q199*AA199</f>
        <v>750</v>
      </c>
      <c r="AD199" s="102">
        <f t="shared" ref="AD199:AD262" si="129">SUM(AB199:AC199)</f>
        <v>415650.00000000006</v>
      </c>
      <c r="AE199" s="67">
        <f t="shared" ref="AE199:AE262" si="130">S199*AA199</f>
        <v>201888.00000000003</v>
      </c>
      <c r="AF199" s="74">
        <f t="shared" ref="AF199:AF262" si="131">T199*AA199</f>
        <v>57723</v>
      </c>
      <c r="AG199" s="67">
        <f t="shared" ref="AG199:AG262" si="132">U199*AA199</f>
        <v>18750</v>
      </c>
      <c r="AH199" s="67">
        <f t="shared" ref="AH199:AH262" si="133">SUM(AE199:AG199)</f>
        <v>278361</v>
      </c>
      <c r="AI199" s="116">
        <f t="shared" ref="AI199:AI262" si="134">AD199-AH199</f>
        <v>137289.00000000006</v>
      </c>
      <c r="AJ199" s="71">
        <f t="shared" ref="AJ199:AJ262" si="135">X199*AA199</f>
        <v>172500</v>
      </c>
      <c r="AK199" s="97">
        <f t="shared" si="111"/>
        <v>432111</v>
      </c>
      <c r="AL199" s="106">
        <f t="shared" ref="AL199:AL262" si="136">AD199-AK199</f>
        <v>-16460.999999999942</v>
      </c>
      <c r="AM199" s="36">
        <v>2</v>
      </c>
    </row>
    <row r="200" spans="1:39" x14ac:dyDescent="0.25">
      <c r="A200" s="436"/>
      <c r="B200" s="39" t="s">
        <v>18</v>
      </c>
      <c r="C200" s="66">
        <v>9.36</v>
      </c>
      <c r="D200" s="188">
        <f>C200</f>
        <v>9.36</v>
      </c>
      <c r="E200" s="47">
        <f t="shared" si="112"/>
        <v>1.6666666666666666E-2</v>
      </c>
      <c r="F200" s="47">
        <f t="shared" si="113"/>
        <v>9.3766666666666669</v>
      </c>
      <c r="G200" s="47">
        <f t="shared" si="114"/>
        <v>4.4864000000000006</v>
      </c>
      <c r="H200" s="73">
        <f t="shared" si="115"/>
        <v>1.2827333333333333</v>
      </c>
      <c r="I200" s="66">
        <f t="shared" si="116"/>
        <v>0.41666666666666669</v>
      </c>
      <c r="J200" s="66">
        <f t="shared" si="117"/>
        <v>6.1858000000000013</v>
      </c>
      <c r="K200" s="129">
        <f t="shared" si="118"/>
        <v>3.1908666666666656</v>
      </c>
      <c r="L200" s="66">
        <f t="shared" si="119"/>
        <v>3.8333333333333335</v>
      </c>
      <c r="M200" s="48">
        <f t="shared" si="120"/>
        <v>9.6024666666666683</v>
      </c>
      <c r="N200" s="122">
        <f t="shared" si="121"/>
        <v>-0.22580000000000133</v>
      </c>
      <c r="O200" s="146">
        <f>'Input Model'!H$10</f>
        <v>60</v>
      </c>
      <c r="P200" s="189">
        <f t="shared" si="122"/>
        <v>561.59999999999991</v>
      </c>
      <c r="Q200" s="67">
        <f>'Input Model'!H$19</f>
        <v>1</v>
      </c>
      <c r="R200" s="97">
        <f t="shared" si="123"/>
        <v>562.59999999999991</v>
      </c>
      <c r="S200" s="67">
        <f>'Input Model'!H$36</f>
        <v>269.18400000000003</v>
      </c>
      <c r="T200" s="74">
        <f>'Input Model'!H$44</f>
        <v>76.963999999999999</v>
      </c>
      <c r="U200" s="67">
        <f>'Input Model'!H$56</f>
        <v>25</v>
      </c>
      <c r="V200" s="135">
        <f t="shared" si="124"/>
        <v>371.14800000000002</v>
      </c>
      <c r="W200" s="111">
        <f t="shared" si="125"/>
        <v>191.45199999999988</v>
      </c>
      <c r="X200" s="68">
        <f>'Input Model'!H$65</f>
        <v>230</v>
      </c>
      <c r="Y200" s="51">
        <f t="shared" ref="Y200:Y263" si="137">S200+T200+X200</f>
        <v>576.14800000000002</v>
      </c>
      <c r="Z200" s="117">
        <f t="shared" si="126"/>
        <v>-13.548000000000116</v>
      </c>
      <c r="AA200" s="146">
        <f>'Input Model'!H$4</f>
        <v>750</v>
      </c>
      <c r="AB200" s="190">
        <f t="shared" si="127"/>
        <v>421199.99999999994</v>
      </c>
      <c r="AC200" s="67">
        <f t="shared" si="128"/>
        <v>750</v>
      </c>
      <c r="AD200" s="102">
        <f t="shared" si="129"/>
        <v>421949.99999999994</v>
      </c>
      <c r="AE200" s="67">
        <f t="shared" si="130"/>
        <v>201888.00000000003</v>
      </c>
      <c r="AF200" s="74">
        <f t="shared" si="131"/>
        <v>57723</v>
      </c>
      <c r="AG200" s="67">
        <f t="shared" si="132"/>
        <v>18750</v>
      </c>
      <c r="AH200" s="67">
        <f t="shared" si="133"/>
        <v>278361</v>
      </c>
      <c r="AI200" s="116">
        <f t="shared" si="134"/>
        <v>143588.99999999994</v>
      </c>
      <c r="AJ200" s="71">
        <f t="shared" si="135"/>
        <v>172500</v>
      </c>
      <c r="AK200" s="97">
        <f t="shared" ref="AK200:AK263" si="138">AE200+AF200+AJ200</f>
        <v>432111</v>
      </c>
      <c r="AL200" s="106">
        <f t="shared" si="136"/>
        <v>-10161.000000000058</v>
      </c>
      <c r="AM200" s="36">
        <v>3</v>
      </c>
    </row>
    <row r="201" spans="1:39" x14ac:dyDescent="0.25">
      <c r="A201" s="436"/>
      <c r="B201" s="39" t="s">
        <v>19</v>
      </c>
      <c r="C201" s="66">
        <v>9.58</v>
      </c>
      <c r="D201" s="188">
        <f>C201</f>
        <v>9.58</v>
      </c>
      <c r="E201" s="47">
        <f t="shared" si="112"/>
        <v>1.6666666666666666E-2</v>
      </c>
      <c r="F201" s="47">
        <f t="shared" si="113"/>
        <v>9.5966666666666676</v>
      </c>
      <c r="G201" s="47">
        <f t="shared" si="114"/>
        <v>4.4864000000000006</v>
      </c>
      <c r="H201" s="73">
        <f t="shared" si="115"/>
        <v>1.2827333333333333</v>
      </c>
      <c r="I201" s="66">
        <f t="shared" si="116"/>
        <v>0.41666666666666669</v>
      </c>
      <c r="J201" s="66">
        <f t="shared" si="117"/>
        <v>6.1858000000000013</v>
      </c>
      <c r="K201" s="129">
        <f t="shared" si="118"/>
        <v>3.4108666666666663</v>
      </c>
      <c r="L201" s="66">
        <f t="shared" si="119"/>
        <v>3.8333333333333335</v>
      </c>
      <c r="M201" s="48">
        <f t="shared" si="120"/>
        <v>9.6024666666666683</v>
      </c>
      <c r="N201" s="122">
        <f t="shared" si="121"/>
        <v>-5.8000000000006935E-3</v>
      </c>
      <c r="O201" s="146">
        <f>'Input Model'!H$10</f>
        <v>60</v>
      </c>
      <c r="P201" s="189">
        <f t="shared" si="122"/>
        <v>574.79999999999995</v>
      </c>
      <c r="Q201" s="67">
        <f>'Input Model'!H$19</f>
        <v>1</v>
      </c>
      <c r="R201" s="97">
        <f t="shared" si="123"/>
        <v>575.79999999999995</v>
      </c>
      <c r="S201" s="67">
        <f>'Input Model'!H$36</f>
        <v>269.18400000000003</v>
      </c>
      <c r="T201" s="74">
        <f>'Input Model'!H$44</f>
        <v>76.963999999999999</v>
      </c>
      <c r="U201" s="67">
        <f>'Input Model'!H$56</f>
        <v>25</v>
      </c>
      <c r="V201" s="135">
        <f t="shared" si="124"/>
        <v>371.14800000000002</v>
      </c>
      <c r="W201" s="111">
        <f t="shared" si="125"/>
        <v>204.65199999999993</v>
      </c>
      <c r="X201" s="68">
        <f>'Input Model'!H$65</f>
        <v>230</v>
      </c>
      <c r="Y201" s="51">
        <f t="shared" si="137"/>
        <v>576.14800000000002</v>
      </c>
      <c r="Z201" s="117">
        <f t="shared" si="126"/>
        <v>-0.34800000000007003</v>
      </c>
      <c r="AA201" s="146">
        <f>'Input Model'!H$4</f>
        <v>750</v>
      </c>
      <c r="AB201" s="190">
        <f t="shared" si="127"/>
        <v>431099.99999999994</v>
      </c>
      <c r="AC201" s="67">
        <f t="shared" si="128"/>
        <v>750</v>
      </c>
      <c r="AD201" s="102">
        <f t="shared" si="129"/>
        <v>431849.99999999994</v>
      </c>
      <c r="AE201" s="67">
        <f t="shared" si="130"/>
        <v>201888.00000000003</v>
      </c>
      <c r="AF201" s="74">
        <f t="shared" si="131"/>
        <v>57723</v>
      </c>
      <c r="AG201" s="67">
        <f t="shared" si="132"/>
        <v>18750</v>
      </c>
      <c r="AH201" s="67">
        <f t="shared" si="133"/>
        <v>278361</v>
      </c>
      <c r="AI201" s="116">
        <f t="shared" si="134"/>
        <v>153488.99999999994</v>
      </c>
      <c r="AJ201" s="71">
        <f t="shared" si="135"/>
        <v>172500</v>
      </c>
      <c r="AK201" s="97">
        <f t="shared" si="138"/>
        <v>432111</v>
      </c>
      <c r="AL201" s="106">
        <f t="shared" si="136"/>
        <v>-261.00000000005821</v>
      </c>
      <c r="AM201" s="36">
        <v>4</v>
      </c>
    </row>
    <row r="202" spans="1:39" x14ac:dyDescent="0.25">
      <c r="A202" s="436"/>
      <c r="B202" s="39" t="s">
        <v>20</v>
      </c>
      <c r="C202" s="66">
        <v>9.58</v>
      </c>
      <c r="D202" s="188">
        <f>C202</f>
        <v>9.58</v>
      </c>
      <c r="E202" s="47">
        <f t="shared" si="112"/>
        <v>1.6666666666666666E-2</v>
      </c>
      <c r="F202" s="47">
        <f t="shared" si="113"/>
        <v>9.5966666666666676</v>
      </c>
      <c r="G202" s="47">
        <f t="shared" si="114"/>
        <v>4.4864000000000006</v>
      </c>
      <c r="H202" s="73">
        <f t="shared" si="115"/>
        <v>1.2827333333333333</v>
      </c>
      <c r="I202" s="66">
        <f t="shared" si="116"/>
        <v>0.41666666666666669</v>
      </c>
      <c r="J202" s="66">
        <f t="shared" si="117"/>
        <v>6.1858000000000013</v>
      </c>
      <c r="K202" s="129">
        <f t="shared" si="118"/>
        <v>3.4108666666666663</v>
      </c>
      <c r="L202" s="66">
        <f t="shared" si="119"/>
        <v>3.8333333333333335</v>
      </c>
      <c r="M202" s="48">
        <f t="shared" si="120"/>
        <v>9.6024666666666683</v>
      </c>
      <c r="N202" s="122">
        <f t="shared" si="121"/>
        <v>-5.8000000000006935E-3</v>
      </c>
      <c r="O202" s="146">
        <f>'Input Model'!H$10</f>
        <v>60</v>
      </c>
      <c r="P202" s="189">
        <f t="shared" si="122"/>
        <v>574.79999999999995</v>
      </c>
      <c r="Q202" s="67">
        <f>'Input Model'!H$19</f>
        <v>1</v>
      </c>
      <c r="R202" s="97">
        <f t="shared" si="123"/>
        <v>575.79999999999995</v>
      </c>
      <c r="S202" s="67">
        <f>'Input Model'!H$36</f>
        <v>269.18400000000003</v>
      </c>
      <c r="T202" s="74">
        <f>'Input Model'!H$44</f>
        <v>76.963999999999999</v>
      </c>
      <c r="U202" s="67">
        <f>'Input Model'!H$56</f>
        <v>25</v>
      </c>
      <c r="V202" s="135">
        <f t="shared" si="124"/>
        <v>371.14800000000002</v>
      </c>
      <c r="W202" s="111">
        <f t="shared" si="125"/>
        <v>204.65199999999993</v>
      </c>
      <c r="X202" s="68">
        <f>'Input Model'!H$65</f>
        <v>230</v>
      </c>
      <c r="Y202" s="51">
        <f t="shared" si="137"/>
        <v>576.14800000000002</v>
      </c>
      <c r="Z202" s="117">
        <f t="shared" si="126"/>
        <v>-0.34800000000007003</v>
      </c>
      <c r="AA202" s="146">
        <f>'Input Model'!H$4</f>
        <v>750</v>
      </c>
      <c r="AB202" s="190">
        <f t="shared" si="127"/>
        <v>431099.99999999994</v>
      </c>
      <c r="AC202" s="67">
        <f t="shared" si="128"/>
        <v>750</v>
      </c>
      <c r="AD202" s="102">
        <f t="shared" si="129"/>
        <v>431849.99999999994</v>
      </c>
      <c r="AE202" s="67">
        <f t="shared" si="130"/>
        <v>201888.00000000003</v>
      </c>
      <c r="AF202" s="74">
        <f t="shared" si="131"/>
        <v>57723</v>
      </c>
      <c r="AG202" s="67">
        <f t="shared" si="132"/>
        <v>18750</v>
      </c>
      <c r="AH202" s="67">
        <f t="shared" si="133"/>
        <v>278361</v>
      </c>
      <c r="AI202" s="116">
        <f t="shared" si="134"/>
        <v>153488.99999999994</v>
      </c>
      <c r="AJ202" s="71">
        <f t="shared" si="135"/>
        <v>172500</v>
      </c>
      <c r="AK202" s="97">
        <f t="shared" si="138"/>
        <v>432111</v>
      </c>
      <c r="AL202" s="106">
        <f t="shared" si="136"/>
        <v>-261.00000000005821</v>
      </c>
      <c r="AM202" s="36">
        <v>5</v>
      </c>
    </row>
    <row r="203" spans="1:39" x14ac:dyDescent="0.25">
      <c r="A203" s="436"/>
      <c r="B203" s="39" t="s">
        <v>21</v>
      </c>
      <c r="C203" s="66">
        <v>9.7100000000000009</v>
      </c>
      <c r="D203" s="188">
        <f t="shared" ref="D203:D257" si="139">C203</f>
        <v>9.7100000000000009</v>
      </c>
      <c r="E203" s="47">
        <f t="shared" si="112"/>
        <v>1.6666666666666666E-2</v>
      </c>
      <c r="F203" s="47">
        <f t="shared" si="113"/>
        <v>9.7266666666666683</v>
      </c>
      <c r="G203" s="47">
        <f t="shared" si="114"/>
        <v>4.4864000000000006</v>
      </c>
      <c r="H203" s="73">
        <f t="shared" si="115"/>
        <v>1.2827333333333333</v>
      </c>
      <c r="I203" s="66">
        <f t="shared" si="116"/>
        <v>0.41666666666666669</v>
      </c>
      <c r="J203" s="66">
        <f t="shared" si="117"/>
        <v>6.1858000000000013</v>
      </c>
      <c r="K203" s="129">
        <f t="shared" si="118"/>
        <v>3.5408666666666671</v>
      </c>
      <c r="L203" s="66">
        <f t="shared" si="119"/>
        <v>3.8333333333333335</v>
      </c>
      <c r="M203" s="48">
        <f t="shared" si="120"/>
        <v>9.6024666666666683</v>
      </c>
      <c r="N203" s="122">
        <f t="shared" si="121"/>
        <v>0.12420000000000009</v>
      </c>
      <c r="O203" s="146">
        <f>'Input Model'!H$10</f>
        <v>60</v>
      </c>
      <c r="P203" s="189">
        <f t="shared" si="122"/>
        <v>582.6</v>
      </c>
      <c r="Q203" s="67">
        <f>'Input Model'!H$19</f>
        <v>1</v>
      </c>
      <c r="R203" s="97">
        <f t="shared" si="123"/>
        <v>583.6</v>
      </c>
      <c r="S203" s="67">
        <f>'Input Model'!H$36</f>
        <v>269.18400000000003</v>
      </c>
      <c r="T203" s="74">
        <f>'Input Model'!H$44</f>
        <v>76.963999999999999</v>
      </c>
      <c r="U203" s="67">
        <f>'Input Model'!H$56</f>
        <v>25</v>
      </c>
      <c r="V203" s="135">
        <f t="shared" si="124"/>
        <v>371.14800000000002</v>
      </c>
      <c r="W203" s="111">
        <f t="shared" si="125"/>
        <v>212.452</v>
      </c>
      <c r="X203" s="68">
        <f>'Input Model'!H$65</f>
        <v>230</v>
      </c>
      <c r="Y203" s="51">
        <f t="shared" si="137"/>
        <v>576.14800000000002</v>
      </c>
      <c r="Z203" s="117">
        <f t="shared" si="126"/>
        <v>7.4519999999999982</v>
      </c>
      <c r="AA203" s="146">
        <f>'Input Model'!H$4</f>
        <v>750</v>
      </c>
      <c r="AB203" s="190">
        <f t="shared" si="127"/>
        <v>436950</v>
      </c>
      <c r="AC203" s="67">
        <f t="shared" si="128"/>
        <v>750</v>
      </c>
      <c r="AD203" s="102">
        <f t="shared" si="129"/>
        <v>437700</v>
      </c>
      <c r="AE203" s="67">
        <f t="shared" si="130"/>
        <v>201888.00000000003</v>
      </c>
      <c r="AF203" s="74">
        <f t="shared" si="131"/>
        <v>57723</v>
      </c>
      <c r="AG203" s="67">
        <f t="shared" si="132"/>
        <v>18750</v>
      </c>
      <c r="AH203" s="67">
        <f t="shared" si="133"/>
        <v>278361</v>
      </c>
      <c r="AI203" s="116">
        <f t="shared" si="134"/>
        <v>159339</v>
      </c>
      <c r="AJ203" s="71">
        <f t="shared" si="135"/>
        <v>172500</v>
      </c>
      <c r="AK203" s="97">
        <f t="shared" si="138"/>
        <v>432111</v>
      </c>
      <c r="AL203" s="106">
        <f t="shared" si="136"/>
        <v>5589</v>
      </c>
      <c r="AM203" s="36">
        <v>6</v>
      </c>
    </row>
    <row r="204" spans="1:39" x14ac:dyDescent="0.25">
      <c r="A204" s="436"/>
      <c r="B204" s="39" t="s">
        <v>11</v>
      </c>
      <c r="C204" s="66">
        <v>9.58</v>
      </c>
      <c r="D204" s="188">
        <f t="shared" si="139"/>
        <v>9.58</v>
      </c>
      <c r="E204" s="47">
        <f t="shared" si="112"/>
        <v>1.6666666666666666E-2</v>
      </c>
      <c r="F204" s="47">
        <f t="shared" si="113"/>
        <v>9.5966666666666676</v>
      </c>
      <c r="G204" s="47">
        <f t="shared" si="114"/>
        <v>4.4864000000000006</v>
      </c>
      <c r="H204" s="73">
        <f t="shared" si="115"/>
        <v>1.2827333333333333</v>
      </c>
      <c r="I204" s="66">
        <f t="shared" si="116"/>
        <v>0.41666666666666669</v>
      </c>
      <c r="J204" s="66">
        <f t="shared" si="117"/>
        <v>6.1858000000000013</v>
      </c>
      <c r="K204" s="129">
        <f t="shared" si="118"/>
        <v>3.4108666666666663</v>
      </c>
      <c r="L204" s="66">
        <f t="shared" si="119"/>
        <v>3.8333333333333335</v>
      </c>
      <c r="M204" s="48">
        <f t="shared" si="120"/>
        <v>9.6024666666666683</v>
      </c>
      <c r="N204" s="122">
        <f t="shared" si="121"/>
        <v>-5.8000000000006935E-3</v>
      </c>
      <c r="O204" s="146">
        <f>'Input Model'!H$10</f>
        <v>60</v>
      </c>
      <c r="P204" s="189">
        <f t="shared" si="122"/>
        <v>574.79999999999995</v>
      </c>
      <c r="Q204" s="67">
        <f>'Input Model'!H$19</f>
        <v>1</v>
      </c>
      <c r="R204" s="97">
        <f t="shared" si="123"/>
        <v>575.79999999999995</v>
      </c>
      <c r="S204" s="67">
        <f>'Input Model'!H$36</f>
        <v>269.18400000000003</v>
      </c>
      <c r="T204" s="74">
        <f>'Input Model'!H$44</f>
        <v>76.963999999999999</v>
      </c>
      <c r="U204" s="67">
        <f>'Input Model'!H$56</f>
        <v>25</v>
      </c>
      <c r="V204" s="135">
        <f t="shared" si="124"/>
        <v>371.14800000000002</v>
      </c>
      <c r="W204" s="111">
        <f t="shared" si="125"/>
        <v>204.65199999999993</v>
      </c>
      <c r="X204" s="68">
        <f>'Input Model'!H$65</f>
        <v>230</v>
      </c>
      <c r="Y204" s="51">
        <f t="shared" si="137"/>
        <v>576.14800000000002</v>
      </c>
      <c r="Z204" s="117">
        <f t="shared" si="126"/>
        <v>-0.34800000000007003</v>
      </c>
      <c r="AA204" s="146">
        <f>'Input Model'!H$4</f>
        <v>750</v>
      </c>
      <c r="AB204" s="190">
        <f t="shared" si="127"/>
        <v>431099.99999999994</v>
      </c>
      <c r="AC204" s="67">
        <f t="shared" si="128"/>
        <v>750</v>
      </c>
      <c r="AD204" s="102">
        <f t="shared" si="129"/>
        <v>431849.99999999994</v>
      </c>
      <c r="AE204" s="67">
        <f t="shared" si="130"/>
        <v>201888.00000000003</v>
      </c>
      <c r="AF204" s="74">
        <f t="shared" si="131"/>
        <v>57723</v>
      </c>
      <c r="AG204" s="67">
        <f t="shared" si="132"/>
        <v>18750</v>
      </c>
      <c r="AH204" s="67">
        <f t="shared" si="133"/>
        <v>278361</v>
      </c>
      <c r="AI204" s="116">
        <f t="shared" si="134"/>
        <v>153488.99999999994</v>
      </c>
      <c r="AJ204" s="71">
        <f t="shared" si="135"/>
        <v>172500</v>
      </c>
      <c r="AK204" s="97">
        <f t="shared" si="138"/>
        <v>432111</v>
      </c>
      <c r="AL204" s="106">
        <f t="shared" si="136"/>
        <v>-261.00000000005821</v>
      </c>
      <c r="AM204" s="36">
        <v>7</v>
      </c>
    </row>
    <row r="205" spans="1:39" x14ac:dyDescent="0.25">
      <c r="A205" s="436"/>
      <c r="B205" s="39" t="s">
        <v>12</v>
      </c>
      <c r="C205" s="66">
        <v>9.2899999999999991</v>
      </c>
      <c r="D205" s="188">
        <f t="shared" si="139"/>
        <v>9.2899999999999991</v>
      </c>
      <c r="E205" s="47">
        <f t="shared" si="112"/>
        <v>1.6666666666666666E-2</v>
      </c>
      <c r="F205" s="47">
        <f t="shared" si="113"/>
        <v>9.3066666666666666</v>
      </c>
      <c r="G205" s="47">
        <f t="shared" si="114"/>
        <v>4.4864000000000006</v>
      </c>
      <c r="H205" s="73">
        <f t="shared" si="115"/>
        <v>1.2827333333333333</v>
      </c>
      <c r="I205" s="66">
        <f t="shared" si="116"/>
        <v>0.41666666666666669</v>
      </c>
      <c r="J205" s="66">
        <f t="shared" si="117"/>
        <v>6.1858000000000013</v>
      </c>
      <c r="K205" s="129">
        <f t="shared" si="118"/>
        <v>3.1208666666666653</v>
      </c>
      <c r="L205" s="66">
        <f t="shared" si="119"/>
        <v>3.8333333333333335</v>
      </c>
      <c r="M205" s="48">
        <f t="shared" si="120"/>
        <v>9.6024666666666683</v>
      </c>
      <c r="N205" s="122">
        <f t="shared" si="121"/>
        <v>-0.29580000000000162</v>
      </c>
      <c r="O205" s="146">
        <f>'Input Model'!H$10</f>
        <v>60</v>
      </c>
      <c r="P205" s="189">
        <f t="shared" si="122"/>
        <v>557.4</v>
      </c>
      <c r="Q205" s="67">
        <f>'Input Model'!H$19</f>
        <v>1</v>
      </c>
      <c r="R205" s="97">
        <f t="shared" si="123"/>
        <v>558.4</v>
      </c>
      <c r="S205" s="67">
        <f>'Input Model'!H$36</f>
        <v>269.18400000000003</v>
      </c>
      <c r="T205" s="74">
        <f>'Input Model'!H$44</f>
        <v>76.963999999999999</v>
      </c>
      <c r="U205" s="67">
        <f>'Input Model'!H$56</f>
        <v>25</v>
      </c>
      <c r="V205" s="135">
        <f t="shared" si="124"/>
        <v>371.14800000000002</v>
      </c>
      <c r="W205" s="111">
        <f t="shared" si="125"/>
        <v>187.25199999999995</v>
      </c>
      <c r="X205" s="68">
        <f>'Input Model'!H$65</f>
        <v>230</v>
      </c>
      <c r="Y205" s="51">
        <f t="shared" si="137"/>
        <v>576.14800000000002</v>
      </c>
      <c r="Z205" s="117">
        <f t="shared" si="126"/>
        <v>-17.748000000000047</v>
      </c>
      <c r="AA205" s="146">
        <f>'Input Model'!H$4</f>
        <v>750</v>
      </c>
      <c r="AB205" s="190">
        <f t="shared" si="127"/>
        <v>418050</v>
      </c>
      <c r="AC205" s="67">
        <f t="shared" si="128"/>
        <v>750</v>
      </c>
      <c r="AD205" s="102">
        <f t="shared" si="129"/>
        <v>418800</v>
      </c>
      <c r="AE205" s="67">
        <f t="shared" si="130"/>
        <v>201888.00000000003</v>
      </c>
      <c r="AF205" s="74">
        <f t="shared" si="131"/>
        <v>57723</v>
      </c>
      <c r="AG205" s="67">
        <f t="shared" si="132"/>
        <v>18750</v>
      </c>
      <c r="AH205" s="67">
        <f t="shared" si="133"/>
        <v>278361</v>
      </c>
      <c r="AI205" s="116">
        <f t="shared" si="134"/>
        <v>140439</v>
      </c>
      <c r="AJ205" s="71">
        <f t="shared" si="135"/>
        <v>172500</v>
      </c>
      <c r="AK205" s="97">
        <f t="shared" si="138"/>
        <v>432111</v>
      </c>
      <c r="AL205" s="106">
        <f t="shared" si="136"/>
        <v>-13311</v>
      </c>
      <c r="AM205" s="36">
        <v>8</v>
      </c>
    </row>
    <row r="206" spans="1:39" x14ac:dyDescent="0.25">
      <c r="A206" s="436"/>
      <c r="B206" s="39" t="s">
        <v>13</v>
      </c>
      <c r="C206" s="66">
        <v>9.14</v>
      </c>
      <c r="D206" s="188">
        <f t="shared" si="139"/>
        <v>9.14</v>
      </c>
      <c r="E206" s="47">
        <f t="shared" si="112"/>
        <v>1.6666666666666666E-2</v>
      </c>
      <c r="F206" s="47">
        <f t="shared" si="113"/>
        <v>9.1566666666666681</v>
      </c>
      <c r="G206" s="47">
        <f t="shared" si="114"/>
        <v>4.4864000000000006</v>
      </c>
      <c r="H206" s="73">
        <f t="shared" si="115"/>
        <v>1.2827333333333333</v>
      </c>
      <c r="I206" s="66">
        <f t="shared" si="116"/>
        <v>0.41666666666666669</v>
      </c>
      <c r="J206" s="66">
        <f t="shared" si="117"/>
        <v>6.1858000000000013</v>
      </c>
      <c r="K206" s="129">
        <f t="shared" si="118"/>
        <v>2.9708666666666668</v>
      </c>
      <c r="L206" s="66">
        <f t="shared" si="119"/>
        <v>3.8333333333333335</v>
      </c>
      <c r="M206" s="48">
        <f t="shared" si="120"/>
        <v>9.6024666666666683</v>
      </c>
      <c r="N206" s="122">
        <f t="shared" si="121"/>
        <v>-0.4458000000000002</v>
      </c>
      <c r="O206" s="146">
        <f>'Input Model'!H$10</f>
        <v>60</v>
      </c>
      <c r="P206" s="189">
        <f t="shared" si="122"/>
        <v>548.40000000000009</v>
      </c>
      <c r="Q206" s="67">
        <f>'Input Model'!H$19</f>
        <v>1</v>
      </c>
      <c r="R206" s="97">
        <f t="shared" si="123"/>
        <v>549.40000000000009</v>
      </c>
      <c r="S206" s="67">
        <f>'Input Model'!H$36</f>
        <v>269.18400000000003</v>
      </c>
      <c r="T206" s="74">
        <f>'Input Model'!H$44</f>
        <v>76.963999999999999</v>
      </c>
      <c r="U206" s="67">
        <f>'Input Model'!H$56</f>
        <v>25</v>
      </c>
      <c r="V206" s="135">
        <f t="shared" si="124"/>
        <v>371.14800000000002</v>
      </c>
      <c r="W206" s="111">
        <f t="shared" si="125"/>
        <v>178.25200000000007</v>
      </c>
      <c r="X206" s="68">
        <f>'Input Model'!H$65</f>
        <v>230</v>
      </c>
      <c r="Y206" s="51">
        <f t="shared" si="137"/>
        <v>576.14800000000002</v>
      </c>
      <c r="Z206" s="117">
        <f t="shared" si="126"/>
        <v>-26.747999999999934</v>
      </c>
      <c r="AA206" s="146">
        <f>'Input Model'!H$4</f>
        <v>750</v>
      </c>
      <c r="AB206" s="190">
        <f t="shared" si="127"/>
        <v>411300.00000000006</v>
      </c>
      <c r="AC206" s="67">
        <f t="shared" si="128"/>
        <v>750</v>
      </c>
      <c r="AD206" s="102">
        <f t="shared" si="129"/>
        <v>412050.00000000006</v>
      </c>
      <c r="AE206" s="67">
        <f t="shared" si="130"/>
        <v>201888.00000000003</v>
      </c>
      <c r="AF206" s="74">
        <f t="shared" si="131"/>
        <v>57723</v>
      </c>
      <c r="AG206" s="67">
        <f t="shared" si="132"/>
        <v>18750</v>
      </c>
      <c r="AH206" s="67">
        <f t="shared" si="133"/>
        <v>278361</v>
      </c>
      <c r="AI206" s="116">
        <f t="shared" si="134"/>
        <v>133689.00000000006</v>
      </c>
      <c r="AJ206" s="71">
        <f t="shared" si="135"/>
        <v>172500</v>
      </c>
      <c r="AK206" s="97">
        <f t="shared" si="138"/>
        <v>432111</v>
      </c>
      <c r="AL206" s="106">
        <f t="shared" si="136"/>
        <v>-20060.999999999942</v>
      </c>
      <c r="AM206" s="36">
        <v>9</v>
      </c>
    </row>
    <row r="207" spans="1:39" x14ac:dyDescent="0.25">
      <c r="A207" s="436"/>
      <c r="B207" s="39" t="s">
        <v>14</v>
      </c>
      <c r="C207" s="66">
        <v>8.98</v>
      </c>
      <c r="D207" s="188">
        <f t="shared" si="139"/>
        <v>8.98</v>
      </c>
      <c r="E207" s="47">
        <f t="shared" si="112"/>
        <v>1.6666666666666666E-2</v>
      </c>
      <c r="F207" s="47">
        <f t="shared" si="113"/>
        <v>8.9966666666666679</v>
      </c>
      <c r="G207" s="47">
        <f t="shared" si="114"/>
        <v>4.4864000000000006</v>
      </c>
      <c r="H207" s="73">
        <f t="shared" si="115"/>
        <v>1.2827333333333333</v>
      </c>
      <c r="I207" s="66">
        <f t="shared" si="116"/>
        <v>0.41666666666666669</v>
      </c>
      <c r="J207" s="66">
        <f t="shared" si="117"/>
        <v>6.1858000000000013</v>
      </c>
      <c r="K207" s="129">
        <f t="shared" si="118"/>
        <v>2.8108666666666666</v>
      </c>
      <c r="L207" s="66">
        <f t="shared" si="119"/>
        <v>3.8333333333333335</v>
      </c>
      <c r="M207" s="48">
        <f t="shared" si="120"/>
        <v>9.6024666666666683</v>
      </c>
      <c r="N207" s="122">
        <f t="shared" si="121"/>
        <v>-0.60580000000000034</v>
      </c>
      <c r="O207" s="146">
        <f>'Input Model'!H$10</f>
        <v>60</v>
      </c>
      <c r="P207" s="189">
        <f t="shared" si="122"/>
        <v>538.80000000000007</v>
      </c>
      <c r="Q207" s="67">
        <f>'Input Model'!H$19</f>
        <v>1</v>
      </c>
      <c r="R207" s="97">
        <f t="shared" si="123"/>
        <v>539.80000000000007</v>
      </c>
      <c r="S207" s="67">
        <f>'Input Model'!H$36</f>
        <v>269.18400000000003</v>
      </c>
      <c r="T207" s="74">
        <f>'Input Model'!H$44</f>
        <v>76.963999999999999</v>
      </c>
      <c r="U207" s="67">
        <f>'Input Model'!H$56</f>
        <v>25</v>
      </c>
      <c r="V207" s="135">
        <f t="shared" si="124"/>
        <v>371.14800000000002</v>
      </c>
      <c r="W207" s="111">
        <f t="shared" si="125"/>
        <v>168.65200000000004</v>
      </c>
      <c r="X207" s="68">
        <f>'Input Model'!H$65</f>
        <v>230</v>
      </c>
      <c r="Y207" s="51">
        <f t="shared" si="137"/>
        <v>576.14800000000002</v>
      </c>
      <c r="Z207" s="117">
        <f t="shared" si="126"/>
        <v>-36.347999999999956</v>
      </c>
      <c r="AA207" s="146">
        <f>'Input Model'!H$4</f>
        <v>750</v>
      </c>
      <c r="AB207" s="190">
        <f t="shared" si="127"/>
        <v>404100.00000000006</v>
      </c>
      <c r="AC207" s="67">
        <f t="shared" si="128"/>
        <v>750</v>
      </c>
      <c r="AD207" s="102">
        <f t="shared" si="129"/>
        <v>404850.00000000006</v>
      </c>
      <c r="AE207" s="67">
        <f t="shared" si="130"/>
        <v>201888.00000000003</v>
      </c>
      <c r="AF207" s="74">
        <f t="shared" si="131"/>
        <v>57723</v>
      </c>
      <c r="AG207" s="67">
        <f t="shared" si="132"/>
        <v>18750</v>
      </c>
      <c r="AH207" s="67">
        <f t="shared" si="133"/>
        <v>278361</v>
      </c>
      <c r="AI207" s="116">
        <f t="shared" si="134"/>
        <v>126489.00000000006</v>
      </c>
      <c r="AJ207" s="71">
        <f t="shared" si="135"/>
        <v>172500</v>
      </c>
      <c r="AK207" s="97">
        <f t="shared" si="138"/>
        <v>432111</v>
      </c>
      <c r="AL207" s="106">
        <f t="shared" si="136"/>
        <v>-27260.999999999942</v>
      </c>
      <c r="AM207" s="36">
        <v>10</v>
      </c>
    </row>
    <row r="208" spans="1:39" x14ac:dyDescent="0.25">
      <c r="A208" s="436"/>
      <c r="B208" s="39" t="s">
        <v>15</v>
      </c>
      <c r="C208" s="66">
        <v>9.32</v>
      </c>
      <c r="D208" s="188">
        <f t="shared" si="139"/>
        <v>9.32</v>
      </c>
      <c r="E208" s="47">
        <f t="shared" si="112"/>
        <v>1.6666666666666666E-2</v>
      </c>
      <c r="F208" s="47">
        <f t="shared" si="113"/>
        <v>9.3366666666666678</v>
      </c>
      <c r="G208" s="47">
        <f t="shared" si="114"/>
        <v>4.4864000000000006</v>
      </c>
      <c r="H208" s="73">
        <f t="shared" si="115"/>
        <v>1.2827333333333333</v>
      </c>
      <c r="I208" s="66">
        <f t="shared" si="116"/>
        <v>0.41666666666666669</v>
      </c>
      <c r="J208" s="66">
        <f t="shared" si="117"/>
        <v>6.1858000000000013</v>
      </c>
      <c r="K208" s="129">
        <f t="shared" si="118"/>
        <v>3.1508666666666665</v>
      </c>
      <c r="L208" s="66">
        <f t="shared" si="119"/>
        <v>3.8333333333333335</v>
      </c>
      <c r="M208" s="48">
        <f t="shared" si="120"/>
        <v>9.6024666666666683</v>
      </c>
      <c r="N208" s="122">
        <f t="shared" si="121"/>
        <v>-0.26580000000000048</v>
      </c>
      <c r="O208" s="146">
        <f>'Input Model'!H$10</f>
        <v>60</v>
      </c>
      <c r="P208" s="189">
        <f t="shared" si="122"/>
        <v>559.20000000000005</v>
      </c>
      <c r="Q208" s="67">
        <f>'Input Model'!H$19</f>
        <v>1</v>
      </c>
      <c r="R208" s="97">
        <f t="shared" si="123"/>
        <v>560.20000000000005</v>
      </c>
      <c r="S208" s="67">
        <f>'Input Model'!H$36</f>
        <v>269.18400000000003</v>
      </c>
      <c r="T208" s="74">
        <f>'Input Model'!H$44</f>
        <v>76.963999999999999</v>
      </c>
      <c r="U208" s="67">
        <f>'Input Model'!H$56</f>
        <v>25</v>
      </c>
      <c r="V208" s="135">
        <f t="shared" si="124"/>
        <v>371.14800000000002</v>
      </c>
      <c r="W208" s="111">
        <f t="shared" si="125"/>
        <v>189.05200000000002</v>
      </c>
      <c r="X208" s="68">
        <f>'Input Model'!H$65</f>
        <v>230</v>
      </c>
      <c r="Y208" s="51">
        <f t="shared" si="137"/>
        <v>576.14800000000002</v>
      </c>
      <c r="Z208" s="117">
        <f t="shared" si="126"/>
        <v>-15.947999999999979</v>
      </c>
      <c r="AA208" s="146">
        <f>'Input Model'!H$4</f>
        <v>750</v>
      </c>
      <c r="AB208" s="190">
        <f t="shared" si="127"/>
        <v>419400.00000000006</v>
      </c>
      <c r="AC208" s="67">
        <f t="shared" si="128"/>
        <v>750</v>
      </c>
      <c r="AD208" s="102">
        <f t="shared" si="129"/>
        <v>420150.00000000006</v>
      </c>
      <c r="AE208" s="67">
        <f t="shared" si="130"/>
        <v>201888.00000000003</v>
      </c>
      <c r="AF208" s="74">
        <f t="shared" si="131"/>
        <v>57723</v>
      </c>
      <c r="AG208" s="67">
        <f t="shared" si="132"/>
        <v>18750</v>
      </c>
      <c r="AH208" s="67">
        <f t="shared" si="133"/>
        <v>278361</v>
      </c>
      <c r="AI208" s="116">
        <f t="shared" si="134"/>
        <v>141789.00000000006</v>
      </c>
      <c r="AJ208" s="71">
        <f t="shared" si="135"/>
        <v>172500</v>
      </c>
      <c r="AK208" s="97">
        <f t="shared" si="138"/>
        <v>432111</v>
      </c>
      <c r="AL208" s="106">
        <f t="shared" si="136"/>
        <v>-11960.999999999942</v>
      </c>
      <c r="AM208" s="36">
        <v>11</v>
      </c>
    </row>
    <row r="209" spans="1:39" x14ac:dyDescent="0.25">
      <c r="A209" s="80"/>
      <c r="B209" s="132" t="s">
        <v>147</v>
      </c>
      <c r="C209" s="79">
        <v>9.0500000000000007</v>
      </c>
      <c r="D209" s="95">
        <f t="shared" si="139"/>
        <v>9.0500000000000007</v>
      </c>
      <c r="E209" s="56">
        <f t="shared" si="112"/>
        <v>1.6666666666666666E-2</v>
      </c>
      <c r="F209" s="56">
        <f t="shared" si="113"/>
        <v>9.0666666666666682</v>
      </c>
      <c r="G209" s="56">
        <f t="shared" si="114"/>
        <v>4.4864000000000006</v>
      </c>
      <c r="H209" s="81">
        <f t="shared" si="115"/>
        <v>1.2827333333333333</v>
      </c>
      <c r="I209" s="79">
        <f t="shared" si="116"/>
        <v>0.41666666666666669</v>
      </c>
      <c r="J209" s="79">
        <f t="shared" si="117"/>
        <v>6.1858000000000013</v>
      </c>
      <c r="K209" s="127">
        <f t="shared" si="118"/>
        <v>2.8808666666666669</v>
      </c>
      <c r="L209" s="79">
        <f t="shared" si="119"/>
        <v>3.8333333333333335</v>
      </c>
      <c r="M209" s="57">
        <f t="shared" si="120"/>
        <v>9.6024666666666683</v>
      </c>
      <c r="N209" s="123">
        <f t="shared" si="121"/>
        <v>-0.53580000000000005</v>
      </c>
      <c r="O209" s="149">
        <f>'Input Model'!H$10</f>
        <v>60</v>
      </c>
      <c r="P209" s="96">
        <f t="shared" si="122"/>
        <v>543</v>
      </c>
      <c r="Q209" s="76">
        <f>'Input Model'!H$19</f>
        <v>1</v>
      </c>
      <c r="R209" s="98">
        <f t="shared" si="123"/>
        <v>544</v>
      </c>
      <c r="S209" s="76">
        <f>'Input Model'!H$36</f>
        <v>269.18400000000003</v>
      </c>
      <c r="T209" s="94">
        <f>'Input Model'!H$44</f>
        <v>76.963999999999999</v>
      </c>
      <c r="U209" s="76">
        <f>'Input Model'!H$56</f>
        <v>25</v>
      </c>
      <c r="V209" s="136">
        <f t="shared" si="124"/>
        <v>371.14800000000002</v>
      </c>
      <c r="W209" s="112">
        <f t="shared" si="125"/>
        <v>172.85199999999998</v>
      </c>
      <c r="X209" s="78">
        <f>'Input Model'!H$65</f>
        <v>230</v>
      </c>
      <c r="Y209" s="61">
        <f t="shared" si="137"/>
        <v>576.14800000000002</v>
      </c>
      <c r="Z209" s="118">
        <f t="shared" si="126"/>
        <v>-32.148000000000025</v>
      </c>
      <c r="AA209" s="149">
        <f>'Input Model'!H$4</f>
        <v>750</v>
      </c>
      <c r="AB209" s="75">
        <f t="shared" si="127"/>
        <v>407250</v>
      </c>
      <c r="AC209" s="76">
        <f t="shared" si="128"/>
        <v>750</v>
      </c>
      <c r="AD209" s="101">
        <f t="shared" si="129"/>
        <v>408000</v>
      </c>
      <c r="AE209" s="76">
        <f t="shared" si="130"/>
        <v>201888.00000000003</v>
      </c>
      <c r="AF209" s="94">
        <f t="shared" si="131"/>
        <v>57723</v>
      </c>
      <c r="AG209" s="76">
        <f t="shared" si="132"/>
        <v>18750</v>
      </c>
      <c r="AH209" s="76">
        <f t="shared" si="133"/>
        <v>278361</v>
      </c>
      <c r="AI209" s="115">
        <f t="shared" si="134"/>
        <v>129639</v>
      </c>
      <c r="AJ209" s="77">
        <f t="shared" si="135"/>
        <v>172500</v>
      </c>
      <c r="AK209" s="98">
        <f t="shared" si="138"/>
        <v>432111</v>
      </c>
      <c r="AL209" s="107">
        <f t="shared" si="136"/>
        <v>-24111</v>
      </c>
      <c r="AM209" s="36">
        <v>12</v>
      </c>
    </row>
    <row r="210" spans="1:39" s="15" customFormat="1" x14ac:dyDescent="0.25">
      <c r="A210" s="425">
        <v>2017</v>
      </c>
      <c r="B210" s="130" t="s">
        <v>152</v>
      </c>
      <c r="C210" s="66">
        <v>9.18</v>
      </c>
      <c r="D210" s="188">
        <f t="shared" si="139"/>
        <v>9.18</v>
      </c>
      <c r="E210" s="47">
        <f t="shared" si="112"/>
        <v>3.5087719298245612E-2</v>
      </c>
      <c r="F210" s="47">
        <f t="shared" si="113"/>
        <v>9.2150877192982446</v>
      </c>
      <c r="G210" s="47">
        <f t="shared" si="114"/>
        <v>4.5346491228070178</v>
      </c>
      <c r="H210" s="73">
        <f t="shared" si="115"/>
        <v>1.3385964912280701</v>
      </c>
      <c r="I210" s="66">
        <f t="shared" si="116"/>
        <v>0.43859649122807015</v>
      </c>
      <c r="J210" s="66">
        <f t="shared" si="117"/>
        <v>6.3118421052631586</v>
      </c>
      <c r="K210" s="129">
        <f t="shared" si="118"/>
        <v>2.903245614035086</v>
      </c>
      <c r="L210" s="66">
        <f t="shared" si="119"/>
        <v>3.8421052631578947</v>
      </c>
      <c r="M210" s="48">
        <f t="shared" si="120"/>
        <v>9.7153508771929822</v>
      </c>
      <c r="N210" s="122">
        <f t="shared" si="121"/>
        <v>-0.50026315789473763</v>
      </c>
      <c r="O210" s="146">
        <f>'Input Model'!G$10</f>
        <v>57</v>
      </c>
      <c r="P210" s="189">
        <f t="shared" si="122"/>
        <v>523.26</v>
      </c>
      <c r="Q210" s="67">
        <f>'Input Model'!G$19</f>
        <v>2</v>
      </c>
      <c r="R210" s="97">
        <f t="shared" si="123"/>
        <v>525.26</v>
      </c>
      <c r="S210" s="67">
        <f>'Input Model'!G$36</f>
        <v>258.47500000000002</v>
      </c>
      <c r="T210" s="74">
        <f>'Input Model'!G$44</f>
        <v>76.3</v>
      </c>
      <c r="U210" s="67">
        <f>'Input Model'!G$56</f>
        <v>25</v>
      </c>
      <c r="V210" s="135">
        <f t="shared" si="124"/>
        <v>359.77500000000003</v>
      </c>
      <c r="W210" s="111">
        <f t="shared" si="125"/>
        <v>165.48499999999996</v>
      </c>
      <c r="X210" s="68">
        <f>'Input Model'!G$65</f>
        <v>219</v>
      </c>
      <c r="Y210" s="51">
        <f t="shared" si="137"/>
        <v>553.77500000000009</v>
      </c>
      <c r="Z210" s="117">
        <f t="shared" si="126"/>
        <v>-28.5150000000001</v>
      </c>
      <c r="AA210" s="146">
        <f>'Input Model'!G$4</f>
        <v>750</v>
      </c>
      <c r="AB210" s="190">
        <f t="shared" si="127"/>
        <v>392445</v>
      </c>
      <c r="AC210" s="67">
        <f t="shared" si="128"/>
        <v>1500</v>
      </c>
      <c r="AD210" s="102">
        <f t="shared" si="129"/>
        <v>393945</v>
      </c>
      <c r="AE210" s="67">
        <f t="shared" si="130"/>
        <v>193856.25000000003</v>
      </c>
      <c r="AF210" s="74">
        <f t="shared" si="131"/>
        <v>57225</v>
      </c>
      <c r="AG210" s="67">
        <f t="shared" si="132"/>
        <v>18750</v>
      </c>
      <c r="AH210" s="67">
        <f t="shared" si="133"/>
        <v>269831.25</v>
      </c>
      <c r="AI210" s="116">
        <f t="shared" si="134"/>
        <v>124113.75</v>
      </c>
      <c r="AJ210" s="71">
        <f t="shared" si="135"/>
        <v>164250</v>
      </c>
      <c r="AK210" s="97">
        <f t="shared" si="138"/>
        <v>415331.25</v>
      </c>
      <c r="AL210" s="106">
        <f t="shared" si="136"/>
        <v>-21386.25</v>
      </c>
      <c r="AM210" s="143">
        <v>1</v>
      </c>
    </row>
    <row r="211" spans="1:39" x14ac:dyDescent="0.25">
      <c r="A211" s="436"/>
      <c r="B211" s="39" t="s">
        <v>17</v>
      </c>
      <c r="C211" s="66">
        <v>9.15</v>
      </c>
      <c r="D211" s="188">
        <f t="shared" si="139"/>
        <v>9.15</v>
      </c>
      <c r="E211" s="47">
        <f t="shared" si="112"/>
        <v>3.5087719298245612E-2</v>
      </c>
      <c r="F211" s="47">
        <f t="shared" si="113"/>
        <v>9.1850877192982452</v>
      </c>
      <c r="G211" s="47">
        <f t="shared" si="114"/>
        <v>4.5346491228070178</v>
      </c>
      <c r="H211" s="73">
        <f t="shared" si="115"/>
        <v>1.3385964912280701</v>
      </c>
      <c r="I211" s="66">
        <f t="shared" si="116"/>
        <v>0.43859649122807015</v>
      </c>
      <c r="J211" s="66">
        <f t="shared" si="117"/>
        <v>6.3118421052631586</v>
      </c>
      <c r="K211" s="129">
        <f t="shared" si="118"/>
        <v>2.8732456140350866</v>
      </c>
      <c r="L211" s="66">
        <f t="shared" si="119"/>
        <v>3.8421052631578947</v>
      </c>
      <c r="M211" s="48">
        <f t="shared" si="120"/>
        <v>9.7153508771929822</v>
      </c>
      <c r="N211" s="122">
        <f t="shared" si="121"/>
        <v>-0.53026315789473699</v>
      </c>
      <c r="O211" s="146">
        <f>'Input Model'!G$10</f>
        <v>57</v>
      </c>
      <c r="P211" s="189">
        <f t="shared" si="122"/>
        <v>521.55000000000007</v>
      </c>
      <c r="Q211" s="67">
        <f>'Input Model'!G$19</f>
        <v>2</v>
      </c>
      <c r="R211" s="97">
        <f t="shared" si="123"/>
        <v>523.55000000000007</v>
      </c>
      <c r="S211" s="67">
        <f>'Input Model'!G$36</f>
        <v>258.47500000000002</v>
      </c>
      <c r="T211" s="74">
        <f>'Input Model'!G$44</f>
        <v>76.3</v>
      </c>
      <c r="U211" s="67">
        <f>'Input Model'!G$56</f>
        <v>25</v>
      </c>
      <c r="V211" s="135">
        <f t="shared" si="124"/>
        <v>359.77500000000003</v>
      </c>
      <c r="W211" s="111">
        <f t="shared" si="125"/>
        <v>163.77500000000003</v>
      </c>
      <c r="X211" s="68">
        <f>'Input Model'!G$65</f>
        <v>219</v>
      </c>
      <c r="Y211" s="51">
        <f t="shared" si="137"/>
        <v>553.77500000000009</v>
      </c>
      <c r="Z211" s="117">
        <f t="shared" si="126"/>
        <v>-30.225000000000023</v>
      </c>
      <c r="AA211" s="146">
        <f>'Input Model'!G$4</f>
        <v>750</v>
      </c>
      <c r="AB211" s="190">
        <f t="shared" si="127"/>
        <v>391162.50000000006</v>
      </c>
      <c r="AC211" s="67">
        <f t="shared" si="128"/>
        <v>1500</v>
      </c>
      <c r="AD211" s="102">
        <f t="shared" si="129"/>
        <v>392662.50000000006</v>
      </c>
      <c r="AE211" s="67">
        <f t="shared" si="130"/>
        <v>193856.25000000003</v>
      </c>
      <c r="AF211" s="74">
        <f t="shared" si="131"/>
        <v>57225</v>
      </c>
      <c r="AG211" s="67">
        <f t="shared" si="132"/>
        <v>18750</v>
      </c>
      <c r="AH211" s="67">
        <f t="shared" si="133"/>
        <v>269831.25</v>
      </c>
      <c r="AI211" s="116">
        <f t="shared" si="134"/>
        <v>122831.25000000006</v>
      </c>
      <c r="AJ211" s="71">
        <f t="shared" si="135"/>
        <v>164250</v>
      </c>
      <c r="AK211" s="97">
        <f t="shared" si="138"/>
        <v>415331.25</v>
      </c>
      <c r="AL211" s="106">
        <f t="shared" si="136"/>
        <v>-22668.749999999942</v>
      </c>
      <c r="AM211" s="36">
        <v>2</v>
      </c>
    </row>
    <row r="212" spans="1:39" x14ac:dyDescent="0.25">
      <c r="A212" s="436"/>
      <c r="B212" s="39" t="s">
        <v>18</v>
      </c>
      <c r="C212" s="66">
        <v>9.2100000000000009</v>
      </c>
      <c r="D212" s="188">
        <f t="shared" si="139"/>
        <v>9.2100000000000009</v>
      </c>
      <c r="E212" s="47">
        <f t="shared" si="112"/>
        <v>3.5087719298245612E-2</v>
      </c>
      <c r="F212" s="47">
        <f t="shared" si="113"/>
        <v>9.2450877192982457</v>
      </c>
      <c r="G212" s="47">
        <f t="shared" si="114"/>
        <v>4.5346491228070178</v>
      </c>
      <c r="H212" s="73">
        <f t="shared" si="115"/>
        <v>1.3385964912280701</v>
      </c>
      <c r="I212" s="66">
        <f t="shared" si="116"/>
        <v>0.43859649122807015</v>
      </c>
      <c r="J212" s="66">
        <f t="shared" si="117"/>
        <v>6.3118421052631586</v>
      </c>
      <c r="K212" s="129">
        <f t="shared" si="118"/>
        <v>2.9332456140350871</v>
      </c>
      <c r="L212" s="66">
        <f t="shared" si="119"/>
        <v>3.8421052631578947</v>
      </c>
      <c r="M212" s="48">
        <f t="shared" si="120"/>
        <v>9.7153508771929822</v>
      </c>
      <c r="N212" s="122">
        <f t="shared" si="121"/>
        <v>-0.47026315789473649</v>
      </c>
      <c r="O212" s="146">
        <f>'Input Model'!G$10</f>
        <v>57</v>
      </c>
      <c r="P212" s="189">
        <f t="shared" si="122"/>
        <v>524.97</v>
      </c>
      <c r="Q212" s="67">
        <f>'Input Model'!G$19</f>
        <v>2</v>
      </c>
      <c r="R212" s="97">
        <f t="shared" si="123"/>
        <v>526.97</v>
      </c>
      <c r="S212" s="67">
        <f>'Input Model'!G$36</f>
        <v>258.47500000000002</v>
      </c>
      <c r="T212" s="74">
        <f>'Input Model'!G$44</f>
        <v>76.3</v>
      </c>
      <c r="U212" s="67">
        <f>'Input Model'!G$56</f>
        <v>25</v>
      </c>
      <c r="V212" s="135">
        <f t="shared" si="124"/>
        <v>359.77500000000003</v>
      </c>
      <c r="W212" s="111">
        <f t="shared" si="125"/>
        <v>167.19499999999999</v>
      </c>
      <c r="X212" s="68">
        <f>'Input Model'!G$65</f>
        <v>219</v>
      </c>
      <c r="Y212" s="51">
        <f t="shared" si="137"/>
        <v>553.77500000000009</v>
      </c>
      <c r="Z212" s="117">
        <f t="shared" si="126"/>
        <v>-26.805000000000064</v>
      </c>
      <c r="AA212" s="146">
        <f>'Input Model'!G$4</f>
        <v>750</v>
      </c>
      <c r="AB212" s="190">
        <f t="shared" si="127"/>
        <v>393727.5</v>
      </c>
      <c r="AC212" s="67">
        <f t="shared" si="128"/>
        <v>1500</v>
      </c>
      <c r="AD212" s="102">
        <f t="shared" si="129"/>
        <v>395227.5</v>
      </c>
      <c r="AE212" s="67">
        <f t="shared" si="130"/>
        <v>193856.25000000003</v>
      </c>
      <c r="AF212" s="74">
        <f t="shared" si="131"/>
        <v>57225</v>
      </c>
      <c r="AG212" s="67">
        <f t="shared" si="132"/>
        <v>18750</v>
      </c>
      <c r="AH212" s="67">
        <f t="shared" si="133"/>
        <v>269831.25</v>
      </c>
      <c r="AI212" s="116">
        <f t="shared" si="134"/>
        <v>125396.25</v>
      </c>
      <c r="AJ212" s="71">
        <f t="shared" si="135"/>
        <v>164250</v>
      </c>
      <c r="AK212" s="97">
        <f t="shared" si="138"/>
        <v>415331.25</v>
      </c>
      <c r="AL212" s="106">
        <f t="shared" si="136"/>
        <v>-20103.75</v>
      </c>
      <c r="AM212" s="36">
        <v>3</v>
      </c>
    </row>
    <row r="213" spans="1:39" x14ac:dyDescent="0.25">
      <c r="A213" s="436"/>
      <c r="B213" s="39" t="s">
        <v>19</v>
      </c>
      <c r="C213" s="66">
        <v>9.1999999999999993</v>
      </c>
      <c r="D213" s="188">
        <f t="shared" si="139"/>
        <v>9.1999999999999993</v>
      </c>
      <c r="E213" s="47">
        <f t="shared" si="112"/>
        <v>3.5087719298245612E-2</v>
      </c>
      <c r="F213" s="47">
        <f t="shared" si="113"/>
        <v>9.2350877192982441</v>
      </c>
      <c r="G213" s="47">
        <f t="shared" si="114"/>
        <v>4.5346491228070178</v>
      </c>
      <c r="H213" s="73">
        <f t="shared" si="115"/>
        <v>1.3385964912280701</v>
      </c>
      <c r="I213" s="66">
        <f t="shared" si="116"/>
        <v>0.43859649122807015</v>
      </c>
      <c r="J213" s="66">
        <f t="shared" si="117"/>
        <v>6.3118421052631586</v>
      </c>
      <c r="K213" s="129">
        <f t="shared" si="118"/>
        <v>2.9232456140350855</v>
      </c>
      <c r="L213" s="66">
        <f t="shared" si="119"/>
        <v>3.8421052631578947</v>
      </c>
      <c r="M213" s="48">
        <f t="shared" si="120"/>
        <v>9.7153508771929822</v>
      </c>
      <c r="N213" s="122">
        <f t="shared" si="121"/>
        <v>-0.48026315789473806</v>
      </c>
      <c r="O213" s="146">
        <f>'Input Model'!G$10</f>
        <v>57</v>
      </c>
      <c r="P213" s="189">
        <f t="shared" si="122"/>
        <v>524.4</v>
      </c>
      <c r="Q213" s="67">
        <f>'Input Model'!G$19</f>
        <v>2</v>
      </c>
      <c r="R213" s="97">
        <f t="shared" si="123"/>
        <v>526.4</v>
      </c>
      <c r="S213" s="67">
        <f>'Input Model'!G$36</f>
        <v>258.47500000000002</v>
      </c>
      <c r="T213" s="74">
        <f>'Input Model'!G$44</f>
        <v>76.3</v>
      </c>
      <c r="U213" s="67">
        <f>'Input Model'!G$56</f>
        <v>25</v>
      </c>
      <c r="V213" s="135">
        <f t="shared" si="124"/>
        <v>359.77500000000003</v>
      </c>
      <c r="W213" s="111">
        <f t="shared" si="125"/>
        <v>166.62499999999994</v>
      </c>
      <c r="X213" s="68">
        <f>'Input Model'!G$65</f>
        <v>219</v>
      </c>
      <c r="Y213" s="51">
        <f t="shared" si="137"/>
        <v>553.77500000000009</v>
      </c>
      <c r="Z213" s="117">
        <f t="shared" si="126"/>
        <v>-27.375000000000114</v>
      </c>
      <c r="AA213" s="146">
        <f>'Input Model'!G$4</f>
        <v>750</v>
      </c>
      <c r="AB213" s="190">
        <f t="shared" si="127"/>
        <v>393300</v>
      </c>
      <c r="AC213" s="67">
        <f t="shared" si="128"/>
        <v>1500</v>
      </c>
      <c r="AD213" s="102">
        <f t="shared" si="129"/>
        <v>394800</v>
      </c>
      <c r="AE213" s="67">
        <f t="shared" si="130"/>
        <v>193856.25000000003</v>
      </c>
      <c r="AF213" s="74">
        <f t="shared" si="131"/>
        <v>57225</v>
      </c>
      <c r="AG213" s="67">
        <f t="shared" si="132"/>
        <v>18750</v>
      </c>
      <c r="AH213" s="67">
        <f t="shared" si="133"/>
        <v>269831.25</v>
      </c>
      <c r="AI213" s="116">
        <f t="shared" si="134"/>
        <v>124968.75</v>
      </c>
      <c r="AJ213" s="71">
        <f t="shared" si="135"/>
        <v>164250</v>
      </c>
      <c r="AK213" s="97">
        <f t="shared" si="138"/>
        <v>415331.25</v>
      </c>
      <c r="AL213" s="106">
        <f t="shared" si="136"/>
        <v>-20531.25</v>
      </c>
      <c r="AM213" s="36">
        <v>4</v>
      </c>
    </row>
    <row r="214" spans="1:39" x14ac:dyDescent="0.25">
      <c r="A214" s="436"/>
      <c r="B214" s="39" t="s">
        <v>154</v>
      </c>
      <c r="C214" s="66">
        <v>9.15</v>
      </c>
      <c r="D214" s="188">
        <f t="shared" si="139"/>
        <v>9.15</v>
      </c>
      <c r="E214" s="47">
        <f t="shared" si="112"/>
        <v>3.5087719298245612E-2</v>
      </c>
      <c r="F214" s="47">
        <f t="shared" si="113"/>
        <v>9.1850877192982452</v>
      </c>
      <c r="G214" s="47">
        <f t="shared" si="114"/>
        <v>4.5346491228070178</v>
      </c>
      <c r="H214" s="73">
        <f t="shared" si="115"/>
        <v>1.3385964912280701</v>
      </c>
      <c r="I214" s="66">
        <f t="shared" si="116"/>
        <v>0.43859649122807015</v>
      </c>
      <c r="J214" s="66">
        <f t="shared" si="117"/>
        <v>6.3118421052631586</v>
      </c>
      <c r="K214" s="129">
        <f t="shared" si="118"/>
        <v>2.8732456140350866</v>
      </c>
      <c r="L214" s="66">
        <f t="shared" si="119"/>
        <v>3.8421052631578947</v>
      </c>
      <c r="M214" s="48">
        <f t="shared" si="120"/>
        <v>9.7153508771929822</v>
      </c>
      <c r="N214" s="122">
        <f t="shared" si="121"/>
        <v>-0.53026315789473699</v>
      </c>
      <c r="O214" s="146">
        <f>'Input Model'!G$10</f>
        <v>57</v>
      </c>
      <c r="P214" s="189">
        <f t="shared" si="122"/>
        <v>521.55000000000007</v>
      </c>
      <c r="Q214" s="67">
        <f>'Input Model'!G$19</f>
        <v>2</v>
      </c>
      <c r="R214" s="97">
        <f t="shared" si="123"/>
        <v>523.55000000000007</v>
      </c>
      <c r="S214" s="67">
        <f>'Input Model'!G$36</f>
        <v>258.47500000000002</v>
      </c>
      <c r="T214" s="74">
        <f>'Input Model'!G$44</f>
        <v>76.3</v>
      </c>
      <c r="U214" s="67">
        <f>'Input Model'!G$56</f>
        <v>25</v>
      </c>
      <c r="V214" s="135">
        <f t="shared" si="124"/>
        <v>359.77500000000003</v>
      </c>
      <c r="W214" s="111">
        <f t="shared" si="125"/>
        <v>163.77500000000003</v>
      </c>
      <c r="X214" s="68">
        <f>'Input Model'!G$65</f>
        <v>219</v>
      </c>
      <c r="Y214" s="51">
        <f t="shared" si="137"/>
        <v>553.77500000000009</v>
      </c>
      <c r="Z214" s="117">
        <f t="shared" si="126"/>
        <v>-30.225000000000023</v>
      </c>
      <c r="AA214" s="146">
        <f>'Input Model'!G$4</f>
        <v>750</v>
      </c>
      <c r="AB214" s="190">
        <f t="shared" si="127"/>
        <v>391162.50000000006</v>
      </c>
      <c r="AC214" s="67">
        <f t="shared" si="128"/>
        <v>1500</v>
      </c>
      <c r="AD214" s="102">
        <f t="shared" si="129"/>
        <v>392662.50000000006</v>
      </c>
      <c r="AE214" s="67">
        <f t="shared" si="130"/>
        <v>193856.25000000003</v>
      </c>
      <c r="AF214" s="74">
        <f t="shared" si="131"/>
        <v>57225</v>
      </c>
      <c r="AG214" s="67">
        <f t="shared" si="132"/>
        <v>18750</v>
      </c>
      <c r="AH214" s="67">
        <f t="shared" si="133"/>
        <v>269831.25</v>
      </c>
      <c r="AI214" s="116">
        <f t="shared" si="134"/>
        <v>122831.25000000006</v>
      </c>
      <c r="AJ214" s="71">
        <f t="shared" si="135"/>
        <v>164250</v>
      </c>
      <c r="AK214" s="97">
        <f t="shared" si="138"/>
        <v>415331.25</v>
      </c>
      <c r="AL214" s="106">
        <f t="shared" si="136"/>
        <v>-22668.749999999942</v>
      </c>
      <c r="AM214" s="36">
        <v>5</v>
      </c>
    </row>
    <row r="215" spans="1:39" x14ac:dyDescent="0.25">
      <c r="A215" s="436"/>
      <c r="B215" s="39" t="s">
        <v>21</v>
      </c>
      <c r="C215" s="66">
        <v>9.36</v>
      </c>
      <c r="D215" s="188">
        <f t="shared" si="139"/>
        <v>9.36</v>
      </c>
      <c r="E215" s="47">
        <f t="shared" si="112"/>
        <v>3.5087719298245612E-2</v>
      </c>
      <c r="F215" s="47">
        <f t="shared" si="113"/>
        <v>9.3950877192982443</v>
      </c>
      <c r="G215" s="47">
        <f t="shared" si="114"/>
        <v>4.5346491228070178</v>
      </c>
      <c r="H215" s="73">
        <f t="shared" si="115"/>
        <v>1.3385964912280701</v>
      </c>
      <c r="I215" s="66">
        <f t="shared" si="116"/>
        <v>0.43859649122807015</v>
      </c>
      <c r="J215" s="66">
        <f t="shared" si="117"/>
        <v>6.3118421052631586</v>
      </c>
      <c r="K215" s="129">
        <f t="shared" si="118"/>
        <v>3.0832456140350857</v>
      </c>
      <c r="L215" s="66">
        <f t="shared" si="119"/>
        <v>3.8421052631578947</v>
      </c>
      <c r="M215" s="48">
        <f t="shared" si="120"/>
        <v>9.7153508771929822</v>
      </c>
      <c r="N215" s="122">
        <f t="shared" si="121"/>
        <v>-0.32026315789473792</v>
      </c>
      <c r="O215" s="146">
        <f>'Input Model'!G$10</f>
        <v>57</v>
      </c>
      <c r="P215" s="189">
        <f t="shared" si="122"/>
        <v>533.52</v>
      </c>
      <c r="Q215" s="67">
        <f>'Input Model'!G$19</f>
        <v>2</v>
      </c>
      <c r="R215" s="97">
        <f t="shared" si="123"/>
        <v>535.52</v>
      </c>
      <c r="S215" s="67">
        <f>'Input Model'!G$36</f>
        <v>258.47500000000002</v>
      </c>
      <c r="T215" s="74">
        <f>'Input Model'!G$44</f>
        <v>76.3</v>
      </c>
      <c r="U215" s="67">
        <f>'Input Model'!G$56</f>
        <v>25</v>
      </c>
      <c r="V215" s="135">
        <f t="shared" si="124"/>
        <v>359.77500000000003</v>
      </c>
      <c r="W215" s="111">
        <f t="shared" si="125"/>
        <v>175.74499999999995</v>
      </c>
      <c r="X215" s="68">
        <f>'Input Model'!G$65</f>
        <v>219</v>
      </c>
      <c r="Y215" s="51">
        <f t="shared" si="137"/>
        <v>553.77500000000009</v>
      </c>
      <c r="Z215" s="117">
        <f t="shared" si="126"/>
        <v>-18.255000000000109</v>
      </c>
      <c r="AA215" s="146">
        <f>'Input Model'!G$4</f>
        <v>750</v>
      </c>
      <c r="AB215" s="190">
        <f t="shared" si="127"/>
        <v>400140</v>
      </c>
      <c r="AC215" s="67">
        <f t="shared" si="128"/>
        <v>1500</v>
      </c>
      <c r="AD215" s="102">
        <f t="shared" si="129"/>
        <v>401640</v>
      </c>
      <c r="AE215" s="67">
        <f t="shared" si="130"/>
        <v>193856.25000000003</v>
      </c>
      <c r="AF215" s="74">
        <f t="shared" si="131"/>
        <v>57225</v>
      </c>
      <c r="AG215" s="67">
        <f t="shared" si="132"/>
        <v>18750</v>
      </c>
      <c r="AH215" s="67">
        <f t="shared" si="133"/>
        <v>269831.25</v>
      </c>
      <c r="AI215" s="116">
        <f t="shared" si="134"/>
        <v>131808.75</v>
      </c>
      <c r="AJ215" s="71">
        <f t="shared" si="135"/>
        <v>164250</v>
      </c>
      <c r="AK215" s="97">
        <f t="shared" si="138"/>
        <v>415331.25</v>
      </c>
      <c r="AL215" s="106">
        <f t="shared" si="136"/>
        <v>-13691.25</v>
      </c>
      <c r="AM215" s="36">
        <v>6</v>
      </c>
    </row>
    <row r="216" spans="1:39" x14ac:dyDescent="0.25">
      <c r="A216" s="436"/>
      <c r="B216" s="39" t="s">
        <v>11</v>
      </c>
      <c r="C216" s="66">
        <v>9.64</v>
      </c>
      <c r="D216" s="188">
        <f t="shared" si="139"/>
        <v>9.64</v>
      </c>
      <c r="E216" s="47">
        <f t="shared" si="112"/>
        <v>3.5087719298245612E-2</v>
      </c>
      <c r="F216" s="47">
        <f t="shared" si="113"/>
        <v>9.6750877192982454</v>
      </c>
      <c r="G216" s="47">
        <f t="shared" si="114"/>
        <v>4.5346491228070178</v>
      </c>
      <c r="H216" s="73">
        <f t="shared" si="115"/>
        <v>1.3385964912280701</v>
      </c>
      <c r="I216" s="66">
        <f t="shared" si="116"/>
        <v>0.43859649122807015</v>
      </c>
      <c r="J216" s="66">
        <f t="shared" si="117"/>
        <v>6.3118421052631586</v>
      </c>
      <c r="K216" s="129">
        <f t="shared" si="118"/>
        <v>3.3632456140350868</v>
      </c>
      <c r="L216" s="66">
        <f t="shared" si="119"/>
        <v>3.8421052631578947</v>
      </c>
      <c r="M216" s="48">
        <f t="shared" si="120"/>
        <v>9.7153508771929822</v>
      </c>
      <c r="N216" s="122">
        <f t="shared" si="121"/>
        <v>-4.0263157894736779E-2</v>
      </c>
      <c r="O216" s="146">
        <f>'Input Model'!G$10</f>
        <v>57</v>
      </c>
      <c r="P216" s="189">
        <f t="shared" si="122"/>
        <v>549.48</v>
      </c>
      <c r="Q216" s="67">
        <f>'Input Model'!G$19</f>
        <v>2</v>
      </c>
      <c r="R216" s="97">
        <f t="shared" si="123"/>
        <v>551.48</v>
      </c>
      <c r="S216" s="67">
        <f>'Input Model'!G$36</f>
        <v>258.47500000000002</v>
      </c>
      <c r="T216" s="74">
        <f>'Input Model'!G$44</f>
        <v>76.3</v>
      </c>
      <c r="U216" s="67">
        <f>'Input Model'!G$56</f>
        <v>25</v>
      </c>
      <c r="V216" s="135">
        <f t="shared" si="124"/>
        <v>359.77500000000003</v>
      </c>
      <c r="W216" s="111">
        <f t="shared" si="125"/>
        <v>191.70499999999998</v>
      </c>
      <c r="X216" s="68">
        <f>'Input Model'!G$65</f>
        <v>219</v>
      </c>
      <c r="Y216" s="51">
        <f t="shared" si="137"/>
        <v>553.77500000000009</v>
      </c>
      <c r="Z216" s="117">
        <f t="shared" si="126"/>
        <v>-2.2950000000000728</v>
      </c>
      <c r="AA216" s="146">
        <f>'Input Model'!G$4</f>
        <v>750</v>
      </c>
      <c r="AB216" s="190">
        <f t="shared" si="127"/>
        <v>412110</v>
      </c>
      <c r="AC216" s="67">
        <f t="shared" si="128"/>
        <v>1500</v>
      </c>
      <c r="AD216" s="102">
        <f t="shared" si="129"/>
        <v>413610</v>
      </c>
      <c r="AE216" s="67">
        <f t="shared" si="130"/>
        <v>193856.25000000003</v>
      </c>
      <c r="AF216" s="74">
        <f t="shared" si="131"/>
        <v>57225</v>
      </c>
      <c r="AG216" s="67">
        <f t="shared" si="132"/>
        <v>18750</v>
      </c>
      <c r="AH216" s="67">
        <f t="shared" si="133"/>
        <v>269831.25</v>
      </c>
      <c r="AI216" s="116">
        <f t="shared" si="134"/>
        <v>143778.75</v>
      </c>
      <c r="AJ216" s="71">
        <f t="shared" si="135"/>
        <v>164250</v>
      </c>
      <c r="AK216" s="97">
        <f t="shared" si="138"/>
        <v>415331.25</v>
      </c>
      <c r="AL216" s="106">
        <f t="shared" si="136"/>
        <v>-1721.25</v>
      </c>
      <c r="AM216" s="36">
        <v>7</v>
      </c>
    </row>
    <row r="217" spans="1:39" x14ac:dyDescent="0.25">
      <c r="A217" s="436"/>
      <c r="B217" s="39" t="s">
        <v>12</v>
      </c>
      <c r="C217" s="66">
        <v>9.75</v>
      </c>
      <c r="D217" s="188">
        <f t="shared" si="139"/>
        <v>9.75</v>
      </c>
      <c r="E217" s="47">
        <f t="shared" si="112"/>
        <v>3.5087719298245612E-2</v>
      </c>
      <c r="F217" s="47">
        <f t="shared" si="113"/>
        <v>9.7850877192982448</v>
      </c>
      <c r="G217" s="47">
        <f t="shared" si="114"/>
        <v>4.5346491228070178</v>
      </c>
      <c r="H217" s="73">
        <f t="shared" si="115"/>
        <v>1.3385964912280701</v>
      </c>
      <c r="I217" s="66">
        <f t="shared" si="116"/>
        <v>0.43859649122807015</v>
      </c>
      <c r="J217" s="66">
        <f t="shared" si="117"/>
        <v>6.3118421052631586</v>
      </c>
      <c r="K217" s="129">
        <f t="shared" si="118"/>
        <v>3.4732456140350862</v>
      </c>
      <c r="L217" s="66">
        <f t="shared" si="119"/>
        <v>3.8421052631578947</v>
      </c>
      <c r="M217" s="48">
        <f t="shared" si="120"/>
        <v>9.7153508771929822</v>
      </c>
      <c r="N217" s="122">
        <f t="shared" si="121"/>
        <v>6.9736842105262653E-2</v>
      </c>
      <c r="O217" s="146">
        <f>'Input Model'!G$10</f>
        <v>57</v>
      </c>
      <c r="P217" s="189">
        <f t="shared" si="122"/>
        <v>555.75</v>
      </c>
      <c r="Q217" s="67">
        <f>'Input Model'!G$19</f>
        <v>2</v>
      </c>
      <c r="R217" s="97">
        <f t="shared" si="123"/>
        <v>557.75</v>
      </c>
      <c r="S217" s="67">
        <f>'Input Model'!G$36</f>
        <v>258.47500000000002</v>
      </c>
      <c r="T217" s="74">
        <f>'Input Model'!G$44</f>
        <v>76.3</v>
      </c>
      <c r="U217" s="67">
        <f>'Input Model'!G$56</f>
        <v>25</v>
      </c>
      <c r="V217" s="135">
        <f t="shared" si="124"/>
        <v>359.77500000000003</v>
      </c>
      <c r="W217" s="111">
        <f t="shared" si="125"/>
        <v>197.97499999999997</v>
      </c>
      <c r="X217" s="68">
        <f>'Input Model'!G$65</f>
        <v>219</v>
      </c>
      <c r="Y217" s="51">
        <f t="shared" si="137"/>
        <v>553.77500000000009</v>
      </c>
      <c r="Z217" s="117">
        <f t="shared" si="126"/>
        <v>3.9749999999999091</v>
      </c>
      <c r="AA217" s="146">
        <f>'Input Model'!G$4</f>
        <v>750</v>
      </c>
      <c r="AB217" s="190">
        <f t="shared" si="127"/>
        <v>416812.5</v>
      </c>
      <c r="AC217" s="67">
        <f t="shared" si="128"/>
        <v>1500</v>
      </c>
      <c r="AD217" s="102">
        <f t="shared" si="129"/>
        <v>418312.5</v>
      </c>
      <c r="AE217" s="67">
        <f t="shared" si="130"/>
        <v>193856.25000000003</v>
      </c>
      <c r="AF217" s="74">
        <f t="shared" si="131"/>
        <v>57225</v>
      </c>
      <c r="AG217" s="67">
        <f t="shared" si="132"/>
        <v>18750</v>
      </c>
      <c r="AH217" s="67">
        <f t="shared" si="133"/>
        <v>269831.25</v>
      </c>
      <c r="AI217" s="116">
        <f t="shared" si="134"/>
        <v>148481.25</v>
      </c>
      <c r="AJ217" s="71">
        <f t="shared" si="135"/>
        <v>164250</v>
      </c>
      <c r="AK217" s="97">
        <f t="shared" si="138"/>
        <v>415331.25</v>
      </c>
      <c r="AL217" s="106">
        <f t="shared" si="136"/>
        <v>2981.25</v>
      </c>
      <c r="AM217" s="36">
        <v>8</v>
      </c>
    </row>
    <row r="218" spans="1:39" x14ac:dyDescent="0.25">
      <c r="A218" s="436"/>
      <c r="B218" s="39" t="s">
        <v>13</v>
      </c>
      <c r="C218" s="66">
        <v>9.58</v>
      </c>
      <c r="D218" s="188">
        <f t="shared" si="139"/>
        <v>9.58</v>
      </c>
      <c r="E218" s="47">
        <f t="shared" si="112"/>
        <v>3.5087719298245612E-2</v>
      </c>
      <c r="F218" s="47">
        <f t="shared" si="113"/>
        <v>9.6150877192982449</v>
      </c>
      <c r="G218" s="47">
        <f t="shared" si="114"/>
        <v>4.5346491228070178</v>
      </c>
      <c r="H218" s="73">
        <f t="shared" si="115"/>
        <v>1.3385964912280701</v>
      </c>
      <c r="I218" s="66">
        <f t="shared" si="116"/>
        <v>0.43859649122807015</v>
      </c>
      <c r="J218" s="66">
        <f t="shared" si="117"/>
        <v>6.3118421052631586</v>
      </c>
      <c r="K218" s="129">
        <f t="shared" si="118"/>
        <v>3.3032456140350863</v>
      </c>
      <c r="L218" s="66">
        <f t="shared" si="119"/>
        <v>3.8421052631578947</v>
      </c>
      <c r="M218" s="48">
        <f t="shared" si="120"/>
        <v>9.7153508771929822</v>
      </c>
      <c r="N218" s="122">
        <f t="shared" si="121"/>
        <v>-0.10026315789473728</v>
      </c>
      <c r="O218" s="146">
        <f>'Input Model'!G$10</f>
        <v>57</v>
      </c>
      <c r="P218" s="189">
        <f t="shared" si="122"/>
        <v>546.06000000000006</v>
      </c>
      <c r="Q218" s="67">
        <f>'Input Model'!G$19</f>
        <v>2</v>
      </c>
      <c r="R218" s="97">
        <f t="shared" si="123"/>
        <v>548.06000000000006</v>
      </c>
      <c r="S218" s="67">
        <f>'Input Model'!G$36</f>
        <v>258.47500000000002</v>
      </c>
      <c r="T218" s="74">
        <f>'Input Model'!G$44</f>
        <v>76.3</v>
      </c>
      <c r="U218" s="67">
        <f>'Input Model'!G$56</f>
        <v>25</v>
      </c>
      <c r="V218" s="135">
        <f t="shared" si="124"/>
        <v>359.77500000000003</v>
      </c>
      <c r="W218" s="111">
        <f t="shared" si="125"/>
        <v>188.28500000000003</v>
      </c>
      <c r="X218" s="68">
        <f>'Input Model'!G$65</f>
        <v>219</v>
      </c>
      <c r="Y218" s="51">
        <f t="shared" si="137"/>
        <v>553.77500000000009</v>
      </c>
      <c r="Z218" s="117">
        <f t="shared" si="126"/>
        <v>-5.7150000000000318</v>
      </c>
      <c r="AA218" s="146">
        <f>'Input Model'!G$4</f>
        <v>750</v>
      </c>
      <c r="AB218" s="190">
        <f t="shared" si="127"/>
        <v>409545.00000000006</v>
      </c>
      <c r="AC218" s="67">
        <f t="shared" si="128"/>
        <v>1500</v>
      </c>
      <c r="AD218" s="102">
        <f t="shared" si="129"/>
        <v>411045.00000000006</v>
      </c>
      <c r="AE218" s="67">
        <f t="shared" si="130"/>
        <v>193856.25000000003</v>
      </c>
      <c r="AF218" s="74">
        <f t="shared" si="131"/>
        <v>57225</v>
      </c>
      <c r="AG218" s="67">
        <f t="shared" si="132"/>
        <v>18750</v>
      </c>
      <c r="AH218" s="67">
        <f t="shared" si="133"/>
        <v>269831.25</v>
      </c>
      <c r="AI218" s="116">
        <f t="shared" si="134"/>
        <v>141213.75000000006</v>
      </c>
      <c r="AJ218" s="71">
        <f t="shared" si="135"/>
        <v>164250</v>
      </c>
      <c r="AK218" s="97">
        <f t="shared" si="138"/>
        <v>415331.25</v>
      </c>
      <c r="AL218" s="106">
        <f t="shared" si="136"/>
        <v>-4286.2499999999418</v>
      </c>
      <c r="AM218" s="36">
        <v>9</v>
      </c>
    </row>
    <row r="219" spans="1:39" x14ac:dyDescent="0.25">
      <c r="A219" s="436"/>
      <c r="B219" s="39" t="s">
        <v>14</v>
      </c>
      <c r="C219" s="66">
        <v>9.52</v>
      </c>
      <c r="D219" s="188">
        <f t="shared" si="139"/>
        <v>9.52</v>
      </c>
      <c r="E219" s="47">
        <f t="shared" si="112"/>
        <v>3.5087719298245612E-2</v>
      </c>
      <c r="F219" s="47">
        <f t="shared" si="113"/>
        <v>9.5550877192982444</v>
      </c>
      <c r="G219" s="47">
        <f t="shared" si="114"/>
        <v>4.5346491228070178</v>
      </c>
      <c r="H219" s="73">
        <f t="shared" si="115"/>
        <v>1.3385964912280701</v>
      </c>
      <c r="I219" s="66">
        <f t="shared" si="116"/>
        <v>0.43859649122807015</v>
      </c>
      <c r="J219" s="66">
        <f t="shared" si="117"/>
        <v>6.3118421052631586</v>
      </c>
      <c r="K219" s="129">
        <f t="shared" si="118"/>
        <v>3.2432456140350858</v>
      </c>
      <c r="L219" s="66">
        <f t="shared" si="119"/>
        <v>3.8421052631578947</v>
      </c>
      <c r="M219" s="48">
        <f t="shared" si="120"/>
        <v>9.7153508771929822</v>
      </c>
      <c r="N219" s="122">
        <f t="shared" si="121"/>
        <v>-0.16026315789473777</v>
      </c>
      <c r="O219" s="146">
        <f>'Input Model'!G$10</f>
        <v>57</v>
      </c>
      <c r="P219" s="189">
        <f t="shared" si="122"/>
        <v>542.64</v>
      </c>
      <c r="Q219" s="67">
        <f>'Input Model'!G$19</f>
        <v>2</v>
      </c>
      <c r="R219" s="97">
        <f t="shared" si="123"/>
        <v>544.64</v>
      </c>
      <c r="S219" s="67">
        <f>'Input Model'!G$36</f>
        <v>258.47500000000002</v>
      </c>
      <c r="T219" s="74">
        <f>'Input Model'!G$44</f>
        <v>76.3</v>
      </c>
      <c r="U219" s="67">
        <f>'Input Model'!G$56</f>
        <v>25</v>
      </c>
      <c r="V219" s="135">
        <f t="shared" si="124"/>
        <v>359.77500000000003</v>
      </c>
      <c r="W219" s="111">
        <f t="shared" si="125"/>
        <v>184.86499999999995</v>
      </c>
      <c r="X219" s="68">
        <f>'Input Model'!G$65</f>
        <v>219</v>
      </c>
      <c r="Y219" s="51">
        <f t="shared" si="137"/>
        <v>553.77500000000009</v>
      </c>
      <c r="Z219" s="117">
        <f t="shared" si="126"/>
        <v>-9.1350000000001046</v>
      </c>
      <c r="AA219" s="146">
        <f>'Input Model'!G$4</f>
        <v>750</v>
      </c>
      <c r="AB219" s="190">
        <f t="shared" si="127"/>
        <v>406980</v>
      </c>
      <c r="AC219" s="67">
        <f t="shared" si="128"/>
        <v>1500</v>
      </c>
      <c r="AD219" s="102">
        <f t="shared" si="129"/>
        <v>408480</v>
      </c>
      <c r="AE219" s="67">
        <f t="shared" si="130"/>
        <v>193856.25000000003</v>
      </c>
      <c r="AF219" s="74">
        <f t="shared" si="131"/>
        <v>57225</v>
      </c>
      <c r="AG219" s="67">
        <f t="shared" si="132"/>
        <v>18750</v>
      </c>
      <c r="AH219" s="67">
        <f t="shared" si="133"/>
        <v>269831.25</v>
      </c>
      <c r="AI219" s="116">
        <f t="shared" si="134"/>
        <v>138648.75</v>
      </c>
      <c r="AJ219" s="71">
        <f t="shared" si="135"/>
        <v>164250</v>
      </c>
      <c r="AK219" s="97">
        <f t="shared" si="138"/>
        <v>415331.25</v>
      </c>
      <c r="AL219" s="106">
        <f t="shared" si="136"/>
        <v>-6851.25</v>
      </c>
      <c r="AM219" s="36">
        <v>10</v>
      </c>
    </row>
    <row r="220" spans="1:39" x14ac:dyDescent="0.25">
      <c r="A220" s="436"/>
      <c r="B220" s="39" t="s">
        <v>15</v>
      </c>
      <c r="C220" s="66">
        <v>9.15</v>
      </c>
      <c r="D220" s="188">
        <f t="shared" si="139"/>
        <v>9.15</v>
      </c>
      <c r="E220" s="47">
        <f t="shared" si="112"/>
        <v>3.5087719298245612E-2</v>
      </c>
      <c r="F220" s="47">
        <f t="shared" si="113"/>
        <v>9.1850877192982452</v>
      </c>
      <c r="G220" s="47">
        <f t="shared" si="114"/>
        <v>4.5346491228070178</v>
      </c>
      <c r="H220" s="73">
        <f t="shared" si="115"/>
        <v>1.3385964912280701</v>
      </c>
      <c r="I220" s="66">
        <f t="shared" si="116"/>
        <v>0.43859649122807015</v>
      </c>
      <c r="J220" s="66">
        <f t="shared" si="117"/>
        <v>6.3118421052631586</v>
      </c>
      <c r="K220" s="129">
        <f t="shared" si="118"/>
        <v>2.8732456140350866</v>
      </c>
      <c r="L220" s="66">
        <f t="shared" si="119"/>
        <v>3.8421052631578947</v>
      </c>
      <c r="M220" s="48">
        <f t="shared" si="120"/>
        <v>9.7153508771929822</v>
      </c>
      <c r="N220" s="122">
        <f t="shared" si="121"/>
        <v>-0.53026315789473699</v>
      </c>
      <c r="O220" s="146">
        <f>'Input Model'!G$10</f>
        <v>57</v>
      </c>
      <c r="P220" s="189">
        <f t="shared" si="122"/>
        <v>521.55000000000007</v>
      </c>
      <c r="Q220" s="67">
        <f>'Input Model'!G$19</f>
        <v>2</v>
      </c>
      <c r="R220" s="97">
        <f t="shared" si="123"/>
        <v>523.55000000000007</v>
      </c>
      <c r="S220" s="67">
        <f>'Input Model'!G$36</f>
        <v>258.47500000000002</v>
      </c>
      <c r="T220" s="74">
        <f>'Input Model'!G$44</f>
        <v>76.3</v>
      </c>
      <c r="U220" s="67">
        <f>'Input Model'!G$56</f>
        <v>25</v>
      </c>
      <c r="V220" s="135">
        <f t="shared" si="124"/>
        <v>359.77500000000003</v>
      </c>
      <c r="W220" s="111">
        <f t="shared" si="125"/>
        <v>163.77500000000003</v>
      </c>
      <c r="X220" s="68">
        <f>'Input Model'!G$65</f>
        <v>219</v>
      </c>
      <c r="Y220" s="51">
        <f t="shared" si="137"/>
        <v>553.77500000000009</v>
      </c>
      <c r="Z220" s="117">
        <f t="shared" si="126"/>
        <v>-30.225000000000023</v>
      </c>
      <c r="AA220" s="146">
        <f>'Input Model'!G$4</f>
        <v>750</v>
      </c>
      <c r="AB220" s="190">
        <f t="shared" si="127"/>
        <v>391162.50000000006</v>
      </c>
      <c r="AC220" s="67">
        <f t="shared" si="128"/>
        <v>1500</v>
      </c>
      <c r="AD220" s="102">
        <f t="shared" si="129"/>
        <v>392662.50000000006</v>
      </c>
      <c r="AE220" s="67">
        <f t="shared" si="130"/>
        <v>193856.25000000003</v>
      </c>
      <c r="AF220" s="74">
        <f t="shared" si="131"/>
        <v>57225</v>
      </c>
      <c r="AG220" s="67">
        <f t="shared" si="132"/>
        <v>18750</v>
      </c>
      <c r="AH220" s="67">
        <f t="shared" si="133"/>
        <v>269831.25</v>
      </c>
      <c r="AI220" s="116">
        <f t="shared" si="134"/>
        <v>122831.25000000006</v>
      </c>
      <c r="AJ220" s="71">
        <f t="shared" si="135"/>
        <v>164250</v>
      </c>
      <c r="AK220" s="97">
        <f t="shared" si="138"/>
        <v>415331.25</v>
      </c>
      <c r="AL220" s="106">
        <f t="shared" si="136"/>
        <v>-22668.749999999942</v>
      </c>
      <c r="AM220" s="36">
        <v>11</v>
      </c>
    </row>
    <row r="221" spans="1:39" x14ac:dyDescent="0.25">
      <c r="A221" s="80"/>
      <c r="B221" s="132" t="s">
        <v>153</v>
      </c>
      <c r="C221" s="79">
        <v>8.3800000000000008</v>
      </c>
      <c r="D221" s="95">
        <f t="shared" si="139"/>
        <v>8.3800000000000008</v>
      </c>
      <c r="E221" s="56">
        <f t="shared" si="112"/>
        <v>3.5087719298245612E-2</v>
      </c>
      <c r="F221" s="56">
        <f t="shared" si="113"/>
        <v>8.4150877192982456</v>
      </c>
      <c r="G221" s="56">
        <f t="shared" si="114"/>
        <v>4.5346491228070178</v>
      </c>
      <c r="H221" s="81">
        <f t="shared" si="115"/>
        <v>1.3385964912280701</v>
      </c>
      <c r="I221" s="79">
        <f t="shared" si="116"/>
        <v>0.43859649122807015</v>
      </c>
      <c r="J221" s="79">
        <f t="shared" si="117"/>
        <v>6.3118421052631586</v>
      </c>
      <c r="K221" s="127">
        <f t="shared" si="118"/>
        <v>2.103245614035087</v>
      </c>
      <c r="L221" s="79">
        <f t="shared" si="119"/>
        <v>3.8421052631578947</v>
      </c>
      <c r="M221" s="57">
        <f t="shared" si="120"/>
        <v>9.7153508771929822</v>
      </c>
      <c r="N221" s="123">
        <f t="shared" si="121"/>
        <v>-1.3002631578947366</v>
      </c>
      <c r="O221" s="149">
        <f>'Input Model'!G$10</f>
        <v>57</v>
      </c>
      <c r="P221" s="96">
        <f t="shared" si="122"/>
        <v>477.66</v>
      </c>
      <c r="Q221" s="76">
        <f>'Input Model'!G$19</f>
        <v>2</v>
      </c>
      <c r="R221" s="98">
        <f t="shared" si="123"/>
        <v>479.66</v>
      </c>
      <c r="S221" s="76">
        <f>'Input Model'!G$36</f>
        <v>258.47500000000002</v>
      </c>
      <c r="T221" s="94">
        <f>'Input Model'!G$44</f>
        <v>76.3</v>
      </c>
      <c r="U221" s="76">
        <f>'Input Model'!G$56</f>
        <v>25</v>
      </c>
      <c r="V221" s="136">
        <f t="shared" si="124"/>
        <v>359.77500000000003</v>
      </c>
      <c r="W221" s="112">
        <f t="shared" si="125"/>
        <v>119.88499999999999</v>
      </c>
      <c r="X221" s="78">
        <f>'Input Model'!G$65</f>
        <v>219</v>
      </c>
      <c r="Y221" s="61">
        <f t="shared" si="137"/>
        <v>553.77500000000009</v>
      </c>
      <c r="Z221" s="118">
        <f t="shared" si="126"/>
        <v>-74.115000000000066</v>
      </c>
      <c r="AA221" s="149">
        <f>'Input Model'!G$4</f>
        <v>750</v>
      </c>
      <c r="AB221" s="75">
        <f t="shared" si="127"/>
        <v>358245</v>
      </c>
      <c r="AC221" s="76">
        <f t="shared" si="128"/>
        <v>1500</v>
      </c>
      <c r="AD221" s="101">
        <f t="shared" si="129"/>
        <v>359745</v>
      </c>
      <c r="AE221" s="76">
        <f t="shared" si="130"/>
        <v>193856.25000000003</v>
      </c>
      <c r="AF221" s="94">
        <f t="shared" si="131"/>
        <v>57225</v>
      </c>
      <c r="AG221" s="76">
        <f t="shared" si="132"/>
        <v>18750</v>
      </c>
      <c r="AH221" s="76">
        <f t="shared" si="133"/>
        <v>269831.25</v>
      </c>
      <c r="AI221" s="115">
        <f t="shared" si="134"/>
        <v>89913.75</v>
      </c>
      <c r="AJ221" s="77">
        <f t="shared" si="135"/>
        <v>164250</v>
      </c>
      <c r="AK221" s="98">
        <f t="shared" si="138"/>
        <v>415331.25</v>
      </c>
      <c r="AL221" s="107">
        <f t="shared" si="136"/>
        <v>-55586.25</v>
      </c>
      <c r="AM221" s="36">
        <v>12</v>
      </c>
    </row>
    <row r="222" spans="1:39" s="15" customFormat="1" x14ac:dyDescent="0.25">
      <c r="A222" s="425">
        <v>2018</v>
      </c>
      <c r="B222" s="130" t="s">
        <v>155</v>
      </c>
      <c r="C222" s="66">
        <v>8.44</v>
      </c>
      <c r="D222" s="188">
        <f t="shared" si="139"/>
        <v>8.44</v>
      </c>
      <c r="E222" s="47">
        <f t="shared" si="112"/>
        <v>1.6857142857142855</v>
      </c>
      <c r="F222" s="47">
        <f t="shared" si="113"/>
        <v>10.125714285714285</v>
      </c>
      <c r="G222" s="47">
        <f t="shared" si="114"/>
        <v>4.7987857142857147</v>
      </c>
      <c r="H222" s="73">
        <f t="shared" si="115"/>
        <v>1.3553571428571429</v>
      </c>
      <c r="I222" s="66">
        <f t="shared" si="116"/>
        <v>0.44642857142857145</v>
      </c>
      <c r="J222" s="66">
        <f t="shared" si="117"/>
        <v>6.6005714285714285</v>
      </c>
      <c r="K222" s="129">
        <f t="shared" si="118"/>
        <v>3.525142857142856</v>
      </c>
      <c r="L222" s="66">
        <f t="shared" si="119"/>
        <v>3.9642857142857144</v>
      </c>
      <c r="M222" s="48">
        <f t="shared" si="120"/>
        <v>10.118428571428572</v>
      </c>
      <c r="N222" s="122">
        <f t="shared" si="121"/>
        <v>7.2857142857127855E-3</v>
      </c>
      <c r="O222" s="146">
        <f>'Input Model'!F$10</f>
        <v>56</v>
      </c>
      <c r="P222" s="189">
        <f t="shared" si="122"/>
        <v>472.64</v>
      </c>
      <c r="Q222" s="67">
        <f>'Input Model'!F$19</f>
        <v>94.399999999999991</v>
      </c>
      <c r="R222" s="97">
        <f t="shared" si="123"/>
        <v>567.04</v>
      </c>
      <c r="S222" s="67">
        <f>'Input Model'!F$36</f>
        <v>268.73200000000003</v>
      </c>
      <c r="T222" s="74">
        <f>'Input Model'!F$44</f>
        <v>75.900000000000006</v>
      </c>
      <c r="U222" s="67">
        <f>'Input Model'!F$56</f>
        <v>25</v>
      </c>
      <c r="V222" s="135">
        <f t="shared" si="124"/>
        <v>369.63200000000006</v>
      </c>
      <c r="W222" s="111">
        <f t="shared" si="125"/>
        <v>197.4079999999999</v>
      </c>
      <c r="X222" s="68">
        <f>'Input Model'!F$65</f>
        <v>222</v>
      </c>
      <c r="Y222" s="51">
        <f t="shared" si="137"/>
        <v>566.63200000000006</v>
      </c>
      <c r="Z222" s="117">
        <f t="shared" si="126"/>
        <v>0.40799999999990177</v>
      </c>
      <c r="AA222" s="146">
        <f>'Input Model'!F$4</f>
        <v>750</v>
      </c>
      <c r="AB222" s="190">
        <f t="shared" si="127"/>
        <v>354480</v>
      </c>
      <c r="AC222" s="67">
        <f t="shared" si="128"/>
        <v>70800</v>
      </c>
      <c r="AD222" s="102">
        <f t="shared" si="129"/>
        <v>425280</v>
      </c>
      <c r="AE222" s="67">
        <f t="shared" si="130"/>
        <v>201549.00000000003</v>
      </c>
      <c r="AF222" s="74">
        <f t="shared" si="131"/>
        <v>56925.000000000007</v>
      </c>
      <c r="AG222" s="67">
        <f t="shared" si="132"/>
        <v>18750</v>
      </c>
      <c r="AH222" s="67">
        <f t="shared" si="133"/>
        <v>277224</v>
      </c>
      <c r="AI222" s="116">
        <f t="shared" si="134"/>
        <v>148056</v>
      </c>
      <c r="AJ222" s="71">
        <f t="shared" si="135"/>
        <v>166500</v>
      </c>
      <c r="AK222" s="97">
        <f t="shared" si="138"/>
        <v>424974</v>
      </c>
      <c r="AL222" s="106">
        <f t="shared" si="136"/>
        <v>306</v>
      </c>
      <c r="AM222" s="143">
        <v>1</v>
      </c>
    </row>
    <row r="223" spans="1:39" x14ac:dyDescent="0.25">
      <c r="A223" s="436"/>
      <c r="B223" s="39" t="s">
        <v>17</v>
      </c>
      <c r="C223" s="66">
        <v>8.7200000000000006</v>
      </c>
      <c r="D223" s="188">
        <f t="shared" si="139"/>
        <v>8.7200000000000006</v>
      </c>
      <c r="E223" s="47">
        <f t="shared" si="112"/>
        <v>1.6857142857142855</v>
      </c>
      <c r="F223" s="47">
        <f t="shared" si="113"/>
        <v>10.405714285714286</v>
      </c>
      <c r="G223" s="47">
        <f t="shared" si="114"/>
        <v>4.7987857142857147</v>
      </c>
      <c r="H223" s="73">
        <f t="shared" si="115"/>
        <v>1.3553571428571429</v>
      </c>
      <c r="I223" s="66">
        <f t="shared" si="116"/>
        <v>0.44642857142857145</v>
      </c>
      <c r="J223" s="66">
        <f t="shared" si="117"/>
        <v>6.6005714285714285</v>
      </c>
      <c r="K223" s="129">
        <f t="shared" si="118"/>
        <v>3.8051428571428572</v>
      </c>
      <c r="L223" s="66">
        <f t="shared" si="119"/>
        <v>3.9642857142857144</v>
      </c>
      <c r="M223" s="48">
        <f t="shared" si="120"/>
        <v>10.118428571428572</v>
      </c>
      <c r="N223" s="122">
        <f t="shared" si="121"/>
        <v>0.28728571428571392</v>
      </c>
      <c r="O223" s="146">
        <f>'Input Model'!F$10</f>
        <v>56</v>
      </c>
      <c r="P223" s="189">
        <f t="shared" si="122"/>
        <v>488.32000000000005</v>
      </c>
      <c r="Q223" s="67">
        <f>'Input Model'!F$19</f>
        <v>94.399999999999991</v>
      </c>
      <c r="R223" s="97">
        <f t="shared" si="123"/>
        <v>582.72</v>
      </c>
      <c r="S223" s="67">
        <f>'Input Model'!F$36</f>
        <v>268.73200000000003</v>
      </c>
      <c r="T223" s="74">
        <f>'Input Model'!F$44</f>
        <v>75.900000000000006</v>
      </c>
      <c r="U223" s="67">
        <f>'Input Model'!F$56</f>
        <v>25</v>
      </c>
      <c r="V223" s="135">
        <f t="shared" si="124"/>
        <v>369.63200000000006</v>
      </c>
      <c r="W223" s="111">
        <f t="shared" si="125"/>
        <v>213.08799999999997</v>
      </c>
      <c r="X223" s="68">
        <f>'Input Model'!F$65</f>
        <v>222</v>
      </c>
      <c r="Y223" s="51">
        <f t="shared" si="137"/>
        <v>566.63200000000006</v>
      </c>
      <c r="Z223" s="117">
        <f t="shared" si="126"/>
        <v>16.087999999999965</v>
      </c>
      <c r="AA223" s="146">
        <f>'Input Model'!F$4</f>
        <v>750</v>
      </c>
      <c r="AB223" s="190">
        <f t="shared" si="127"/>
        <v>366240.00000000006</v>
      </c>
      <c r="AC223" s="67">
        <f t="shared" si="128"/>
        <v>70800</v>
      </c>
      <c r="AD223" s="102">
        <f t="shared" si="129"/>
        <v>437040.00000000006</v>
      </c>
      <c r="AE223" s="67">
        <f t="shared" si="130"/>
        <v>201549.00000000003</v>
      </c>
      <c r="AF223" s="74">
        <f t="shared" si="131"/>
        <v>56925.000000000007</v>
      </c>
      <c r="AG223" s="67">
        <f t="shared" si="132"/>
        <v>18750</v>
      </c>
      <c r="AH223" s="67">
        <f t="shared" si="133"/>
        <v>277224</v>
      </c>
      <c r="AI223" s="116">
        <f t="shared" si="134"/>
        <v>159816.00000000006</v>
      </c>
      <c r="AJ223" s="71">
        <f t="shared" si="135"/>
        <v>166500</v>
      </c>
      <c r="AK223" s="97">
        <f t="shared" si="138"/>
        <v>424974</v>
      </c>
      <c r="AL223" s="106">
        <f t="shared" si="136"/>
        <v>12066.000000000058</v>
      </c>
      <c r="AM223" s="36">
        <v>2</v>
      </c>
    </row>
    <row r="224" spans="1:39" x14ac:dyDescent="0.25">
      <c r="A224" s="436"/>
      <c r="B224" s="39" t="s">
        <v>18</v>
      </c>
      <c r="C224" s="66">
        <v>8.49</v>
      </c>
      <c r="D224" s="188">
        <f t="shared" si="139"/>
        <v>8.49</v>
      </c>
      <c r="E224" s="47">
        <f t="shared" si="112"/>
        <v>1.6857142857142855</v>
      </c>
      <c r="F224" s="47">
        <f t="shared" si="113"/>
        <v>10.175714285714285</v>
      </c>
      <c r="G224" s="47">
        <f t="shared" si="114"/>
        <v>4.7987857142857147</v>
      </c>
      <c r="H224" s="73">
        <f t="shared" si="115"/>
        <v>1.3553571428571429</v>
      </c>
      <c r="I224" s="66">
        <f t="shared" si="116"/>
        <v>0.44642857142857145</v>
      </c>
      <c r="J224" s="66">
        <f t="shared" si="117"/>
        <v>6.6005714285714285</v>
      </c>
      <c r="K224" s="129">
        <f t="shared" si="118"/>
        <v>3.5751428571428567</v>
      </c>
      <c r="L224" s="66">
        <f t="shared" si="119"/>
        <v>3.9642857142857144</v>
      </c>
      <c r="M224" s="48">
        <f t="shared" si="120"/>
        <v>10.118428571428572</v>
      </c>
      <c r="N224" s="122">
        <f t="shared" si="121"/>
        <v>5.7285714285713496E-2</v>
      </c>
      <c r="O224" s="146">
        <f>'Input Model'!F$10</f>
        <v>56</v>
      </c>
      <c r="P224" s="189">
        <f t="shared" si="122"/>
        <v>475.44</v>
      </c>
      <c r="Q224" s="67">
        <f>'Input Model'!F$19</f>
        <v>94.399999999999991</v>
      </c>
      <c r="R224" s="97">
        <f t="shared" si="123"/>
        <v>569.84</v>
      </c>
      <c r="S224" s="67">
        <f>'Input Model'!F$36</f>
        <v>268.73200000000003</v>
      </c>
      <c r="T224" s="74">
        <f>'Input Model'!F$44</f>
        <v>75.900000000000006</v>
      </c>
      <c r="U224" s="67">
        <f>'Input Model'!F$56</f>
        <v>25</v>
      </c>
      <c r="V224" s="135">
        <f t="shared" si="124"/>
        <v>369.63200000000006</v>
      </c>
      <c r="W224" s="111">
        <f t="shared" si="125"/>
        <v>200.20799999999997</v>
      </c>
      <c r="X224" s="68">
        <f>'Input Model'!F$65</f>
        <v>222</v>
      </c>
      <c r="Y224" s="51">
        <f t="shared" si="137"/>
        <v>566.63200000000006</v>
      </c>
      <c r="Z224" s="117">
        <f t="shared" si="126"/>
        <v>3.20799999999997</v>
      </c>
      <c r="AA224" s="146">
        <f>'Input Model'!F$4</f>
        <v>750</v>
      </c>
      <c r="AB224" s="190">
        <f t="shared" si="127"/>
        <v>356580</v>
      </c>
      <c r="AC224" s="67">
        <f t="shared" si="128"/>
        <v>70800</v>
      </c>
      <c r="AD224" s="102">
        <f t="shared" si="129"/>
        <v>427380</v>
      </c>
      <c r="AE224" s="67">
        <f t="shared" si="130"/>
        <v>201549.00000000003</v>
      </c>
      <c r="AF224" s="74">
        <f t="shared" si="131"/>
        <v>56925.000000000007</v>
      </c>
      <c r="AG224" s="67">
        <f t="shared" si="132"/>
        <v>18750</v>
      </c>
      <c r="AH224" s="67">
        <f t="shared" si="133"/>
        <v>277224</v>
      </c>
      <c r="AI224" s="116">
        <f t="shared" si="134"/>
        <v>150156</v>
      </c>
      <c r="AJ224" s="71">
        <f t="shared" si="135"/>
        <v>166500</v>
      </c>
      <c r="AK224" s="97">
        <f t="shared" si="138"/>
        <v>424974</v>
      </c>
      <c r="AL224" s="106">
        <f t="shared" si="136"/>
        <v>2406</v>
      </c>
      <c r="AM224" s="36">
        <v>3</v>
      </c>
    </row>
    <row r="225" spans="1:39" x14ac:dyDescent="0.25">
      <c r="A225" s="436"/>
      <c r="B225" s="39" t="s">
        <v>19</v>
      </c>
      <c r="C225" s="66">
        <v>8.42</v>
      </c>
      <c r="D225" s="188">
        <f t="shared" si="139"/>
        <v>8.42</v>
      </c>
      <c r="E225" s="47">
        <f t="shared" si="112"/>
        <v>1.6857142857142855</v>
      </c>
      <c r="F225" s="47">
        <f t="shared" si="113"/>
        <v>10.105714285714285</v>
      </c>
      <c r="G225" s="47">
        <f t="shared" si="114"/>
        <v>4.7987857142857147</v>
      </c>
      <c r="H225" s="73">
        <f t="shared" si="115"/>
        <v>1.3553571428571429</v>
      </c>
      <c r="I225" s="66">
        <f t="shared" si="116"/>
        <v>0.44642857142857145</v>
      </c>
      <c r="J225" s="66">
        <f t="shared" si="117"/>
        <v>6.6005714285714285</v>
      </c>
      <c r="K225" s="129">
        <f t="shared" si="118"/>
        <v>3.5051428571428564</v>
      </c>
      <c r="L225" s="66">
        <f t="shared" si="119"/>
        <v>3.9642857142857144</v>
      </c>
      <c r="M225" s="48">
        <f t="shared" si="120"/>
        <v>10.118428571428572</v>
      </c>
      <c r="N225" s="122">
        <f t="shared" si="121"/>
        <v>-1.2714285714286788E-2</v>
      </c>
      <c r="O225" s="146">
        <f>'Input Model'!F$10</f>
        <v>56</v>
      </c>
      <c r="P225" s="189">
        <f t="shared" si="122"/>
        <v>471.52</v>
      </c>
      <c r="Q225" s="67">
        <f>'Input Model'!F$19</f>
        <v>94.399999999999991</v>
      </c>
      <c r="R225" s="97">
        <f t="shared" si="123"/>
        <v>565.91999999999996</v>
      </c>
      <c r="S225" s="67">
        <f>'Input Model'!F$36</f>
        <v>268.73200000000003</v>
      </c>
      <c r="T225" s="74">
        <f>'Input Model'!F$44</f>
        <v>75.900000000000006</v>
      </c>
      <c r="U225" s="67">
        <f>'Input Model'!F$56</f>
        <v>25</v>
      </c>
      <c r="V225" s="135">
        <f t="shared" si="124"/>
        <v>369.63200000000006</v>
      </c>
      <c r="W225" s="111">
        <f t="shared" si="125"/>
        <v>196.2879999999999</v>
      </c>
      <c r="X225" s="68">
        <f>'Input Model'!F$65</f>
        <v>222</v>
      </c>
      <c r="Y225" s="51">
        <f t="shared" si="137"/>
        <v>566.63200000000006</v>
      </c>
      <c r="Z225" s="117">
        <f t="shared" si="126"/>
        <v>-0.71200000000010277</v>
      </c>
      <c r="AA225" s="146">
        <f>'Input Model'!F$4</f>
        <v>750</v>
      </c>
      <c r="AB225" s="190">
        <f t="shared" si="127"/>
        <v>353640</v>
      </c>
      <c r="AC225" s="67">
        <f t="shared" si="128"/>
        <v>70800</v>
      </c>
      <c r="AD225" s="102">
        <f t="shared" si="129"/>
        <v>424440</v>
      </c>
      <c r="AE225" s="67">
        <f t="shared" si="130"/>
        <v>201549.00000000003</v>
      </c>
      <c r="AF225" s="74">
        <f t="shared" si="131"/>
        <v>56925.000000000007</v>
      </c>
      <c r="AG225" s="67">
        <f t="shared" si="132"/>
        <v>18750</v>
      </c>
      <c r="AH225" s="67">
        <f t="shared" si="133"/>
        <v>277224</v>
      </c>
      <c r="AI225" s="116">
        <f t="shared" si="134"/>
        <v>147216</v>
      </c>
      <c r="AJ225" s="71">
        <f t="shared" si="135"/>
        <v>166500</v>
      </c>
      <c r="AK225" s="97">
        <f t="shared" si="138"/>
        <v>424974</v>
      </c>
      <c r="AL225" s="106">
        <f t="shared" si="136"/>
        <v>-534</v>
      </c>
      <c r="AM225" s="36">
        <v>4</v>
      </c>
    </row>
    <row r="226" spans="1:39" x14ac:dyDescent="0.25">
      <c r="A226" s="436"/>
      <c r="B226" s="39" t="s">
        <v>156</v>
      </c>
      <c r="C226" s="66">
        <v>8.6</v>
      </c>
      <c r="D226" s="188">
        <f t="shared" si="139"/>
        <v>8.6</v>
      </c>
      <c r="E226" s="47">
        <f t="shared" si="112"/>
        <v>1.6857142857142855</v>
      </c>
      <c r="F226" s="47">
        <f t="shared" si="113"/>
        <v>10.285714285714285</v>
      </c>
      <c r="G226" s="47">
        <f t="shared" si="114"/>
        <v>4.7987857142857147</v>
      </c>
      <c r="H226" s="73">
        <f t="shared" si="115"/>
        <v>1.3553571428571429</v>
      </c>
      <c r="I226" s="66">
        <f t="shared" si="116"/>
        <v>0.44642857142857145</v>
      </c>
      <c r="J226" s="66">
        <f t="shared" si="117"/>
        <v>6.6005714285714285</v>
      </c>
      <c r="K226" s="129">
        <f t="shared" si="118"/>
        <v>3.6851428571428562</v>
      </c>
      <c r="L226" s="66">
        <f t="shared" si="119"/>
        <v>3.9642857142857144</v>
      </c>
      <c r="M226" s="48">
        <f t="shared" si="120"/>
        <v>10.118428571428572</v>
      </c>
      <c r="N226" s="122">
        <f t="shared" si="121"/>
        <v>0.16728571428571293</v>
      </c>
      <c r="O226" s="146">
        <f>'Input Model'!F$10</f>
        <v>56</v>
      </c>
      <c r="P226" s="189">
        <f t="shared" si="122"/>
        <v>481.59999999999997</v>
      </c>
      <c r="Q226" s="67">
        <f>'Input Model'!F$19</f>
        <v>94.399999999999991</v>
      </c>
      <c r="R226" s="97">
        <f t="shared" si="123"/>
        <v>576</v>
      </c>
      <c r="S226" s="67">
        <f>'Input Model'!F$36</f>
        <v>268.73200000000003</v>
      </c>
      <c r="T226" s="74">
        <f>'Input Model'!F$44</f>
        <v>75.900000000000006</v>
      </c>
      <c r="U226" s="67">
        <f>'Input Model'!F$56</f>
        <v>25</v>
      </c>
      <c r="V226" s="135">
        <f t="shared" si="124"/>
        <v>369.63200000000006</v>
      </c>
      <c r="W226" s="111">
        <f t="shared" si="125"/>
        <v>206.36799999999994</v>
      </c>
      <c r="X226" s="68">
        <f>'Input Model'!F$65</f>
        <v>222</v>
      </c>
      <c r="Y226" s="51">
        <f t="shared" si="137"/>
        <v>566.63200000000006</v>
      </c>
      <c r="Z226" s="117">
        <f t="shared" si="126"/>
        <v>9.3679999999999382</v>
      </c>
      <c r="AA226" s="146">
        <f>'Input Model'!F$4</f>
        <v>750</v>
      </c>
      <c r="AB226" s="190">
        <f t="shared" si="127"/>
        <v>361200</v>
      </c>
      <c r="AC226" s="67">
        <f t="shared" si="128"/>
        <v>70800</v>
      </c>
      <c r="AD226" s="102">
        <f t="shared" si="129"/>
        <v>432000</v>
      </c>
      <c r="AE226" s="67">
        <f t="shared" si="130"/>
        <v>201549.00000000003</v>
      </c>
      <c r="AF226" s="74">
        <f t="shared" si="131"/>
        <v>56925.000000000007</v>
      </c>
      <c r="AG226" s="67">
        <f t="shared" si="132"/>
        <v>18750</v>
      </c>
      <c r="AH226" s="67">
        <f t="shared" si="133"/>
        <v>277224</v>
      </c>
      <c r="AI226" s="116">
        <f t="shared" si="134"/>
        <v>154776</v>
      </c>
      <c r="AJ226" s="71">
        <f t="shared" si="135"/>
        <v>166500</v>
      </c>
      <c r="AK226" s="97">
        <f t="shared" si="138"/>
        <v>424974</v>
      </c>
      <c r="AL226" s="106">
        <f t="shared" si="136"/>
        <v>7026</v>
      </c>
      <c r="AM226" s="36">
        <v>5</v>
      </c>
    </row>
    <row r="227" spans="1:39" x14ac:dyDescent="0.25">
      <c r="A227" s="436"/>
      <c r="B227" s="39" t="s">
        <v>21</v>
      </c>
      <c r="C227" s="66">
        <v>8.3800000000000008</v>
      </c>
      <c r="D227" s="188">
        <f t="shared" si="139"/>
        <v>8.3800000000000008</v>
      </c>
      <c r="E227" s="47">
        <f t="shared" si="112"/>
        <v>1.6857142857142855</v>
      </c>
      <c r="F227" s="47">
        <f t="shared" si="113"/>
        <v>10.065714285714286</v>
      </c>
      <c r="G227" s="47">
        <f t="shared" si="114"/>
        <v>4.7987857142857147</v>
      </c>
      <c r="H227" s="73">
        <f t="shared" si="115"/>
        <v>1.3553571428571429</v>
      </c>
      <c r="I227" s="66">
        <f t="shared" si="116"/>
        <v>0.44642857142857145</v>
      </c>
      <c r="J227" s="66">
        <f t="shared" si="117"/>
        <v>6.6005714285714285</v>
      </c>
      <c r="K227" s="129">
        <f t="shared" si="118"/>
        <v>3.4651428571428573</v>
      </c>
      <c r="L227" s="66">
        <f t="shared" si="119"/>
        <v>3.9642857142857144</v>
      </c>
      <c r="M227" s="48">
        <f t="shared" si="120"/>
        <v>10.118428571428572</v>
      </c>
      <c r="N227" s="122">
        <f t="shared" si="121"/>
        <v>-5.2714285714285936E-2</v>
      </c>
      <c r="O227" s="146">
        <f>'Input Model'!F$10</f>
        <v>56</v>
      </c>
      <c r="P227" s="189">
        <f t="shared" si="122"/>
        <v>469.28000000000003</v>
      </c>
      <c r="Q227" s="67">
        <f>'Input Model'!F$19</f>
        <v>94.399999999999991</v>
      </c>
      <c r="R227" s="97">
        <f t="shared" si="123"/>
        <v>563.68000000000006</v>
      </c>
      <c r="S227" s="67">
        <f>'Input Model'!F$36</f>
        <v>268.73200000000003</v>
      </c>
      <c r="T227" s="74">
        <f>'Input Model'!F$44</f>
        <v>75.900000000000006</v>
      </c>
      <c r="U227" s="67">
        <f>'Input Model'!F$56</f>
        <v>25</v>
      </c>
      <c r="V227" s="135">
        <f t="shared" si="124"/>
        <v>369.63200000000006</v>
      </c>
      <c r="W227" s="111">
        <f t="shared" si="125"/>
        <v>194.048</v>
      </c>
      <c r="X227" s="68">
        <f>'Input Model'!F$65</f>
        <v>222</v>
      </c>
      <c r="Y227" s="51">
        <f t="shared" si="137"/>
        <v>566.63200000000006</v>
      </c>
      <c r="Z227" s="117">
        <f t="shared" si="126"/>
        <v>-2.9519999999999982</v>
      </c>
      <c r="AA227" s="146">
        <f>'Input Model'!F$4</f>
        <v>750</v>
      </c>
      <c r="AB227" s="190">
        <f t="shared" si="127"/>
        <v>351960</v>
      </c>
      <c r="AC227" s="67">
        <f t="shared" si="128"/>
        <v>70800</v>
      </c>
      <c r="AD227" s="102">
        <f t="shared" si="129"/>
        <v>422760</v>
      </c>
      <c r="AE227" s="67">
        <f t="shared" si="130"/>
        <v>201549.00000000003</v>
      </c>
      <c r="AF227" s="74">
        <f t="shared" si="131"/>
        <v>56925.000000000007</v>
      </c>
      <c r="AG227" s="67">
        <f t="shared" si="132"/>
        <v>18750</v>
      </c>
      <c r="AH227" s="67">
        <f t="shared" si="133"/>
        <v>277224</v>
      </c>
      <c r="AI227" s="116">
        <f t="shared" si="134"/>
        <v>145536</v>
      </c>
      <c r="AJ227" s="71">
        <f t="shared" si="135"/>
        <v>166500</v>
      </c>
      <c r="AK227" s="97">
        <f t="shared" si="138"/>
        <v>424974</v>
      </c>
      <c r="AL227" s="106">
        <f t="shared" si="136"/>
        <v>-2214</v>
      </c>
      <c r="AM227" s="36">
        <v>6</v>
      </c>
    </row>
    <row r="228" spans="1:39" x14ac:dyDescent="0.25">
      <c r="A228" s="436"/>
      <c r="B228" s="39" t="s">
        <v>11</v>
      </c>
      <c r="C228" s="66">
        <v>8.4600000000000009</v>
      </c>
      <c r="D228" s="188">
        <f t="shared" si="139"/>
        <v>8.4600000000000009</v>
      </c>
      <c r="E228" s="47">
        <f t="shared" si="112"/>
        <v>1.6857142857142855</v>
      </c>
      <c r="F228" s="47">
        <f t="shared" si="113"/>
        <v>10.145714285714286</v>
      </c>
      <c r="G228" s="47">
        <f t="shared" si="114"/>
        <v>4.7987857142857147</v>
      </c>
      <c r="H228" s="73">
        <f t="shared" si="115"/>
        <v>1.3553571428571429</v>
      </c>
      <c r="I228" s="66">
        <f t="shared" si="116"/>
        <v>0.44642857142857145</v>
      </c>
      <c r="J228" s="66">
        <f t="shared" si="117"/>
        <v>6.6005714285714285</v>
      </c>
      <c r="K228" s="129">
        <f t="shared" si="118"/>
        <v>3.5451428571428574</v>
      </c>
      <c r="L228" s="66">
        <f t="shared" si="119"/>
        <v>3.9642857142857144</v>
      </c>
      <c r="M228" s="48">
        <f t="shared" si="120"/>
        <v>10.118428571428572</v>
      </c>
      <c r="N228" s="122">
        <f t="shared" si="121"/>
        <v>2.7285714285714135E-2</v>
      </c>
      <c r="O228" s="146">
        <f>'Input Model'!F$10</f>
        <v>56</v>
      </c>
      <c r="P228" s="189">
        <f t="shared" si="122"/>
        <v>473.76000000000005</v>
      </c>
      <c r="Q228" s="67">
        <f>'Input Model'!F$19</f>
        <v>94.399999999999991</v>
      </c>
      <c r="R228" s="97">
        <f t="shared" si="123"/>
        <v>568.16000000000008</v>
      </c>
      <c r="S228" s="67">
        <f>'Input Model'!F$36</f>
        <v>268.73200000000003</v>
      </c>
      <c r="T228" s="74">
        <f>'Input Model'!F$44</f>
        <v>75.900000000000006</v>
      </c>
      <c r="U228" s="67">
        <f>'Input Model'!F$56</f>
        <v>25</v>
      </c>
      <c r="V228" s="135">
        <f t="shared" si="124"/>
        <v>369.63200000000006</v>
      </c>
      <c r="W228" s="111">
        <f t="shared" si="125"/>
        <v>198.52800000000002</v>
      </c>
      <c r="X228" s="68">
        <f>'Input Model'!F$65</f>
        <v>222</v>
      </c>
      <c r="Y228" s="51">
        <f t="shared" si="137"/>
        <v>566.63200000000006</v>
      </c>
      <c r="Z228" s="117">
        <f t="shared" si="126"/>
        <v>1.52800000000002</v>
      </c>
      <c r="AA228" s="146">
        <f>'Input Model'!F$4</f>
        <v>750</v>
      </c>
      <c r="AB228" s="190">
        <f t="shared" si="127"/>
        <v>355320.00000000006</v>
      </c>
      <c r="AC228" s="67">
        <f t="shared" si="128"/>
        <v>70800</v>
      </c>
      <c r="AD228" s="102">
        <f t="shared" si="129"/>
        <v>426120.00000000006</v>
      </c>
      <c r="AE228" s="67">
        <f t="shared" si="130"/>
        <v>201549.00000000003</v>
      </c>
      <c r="AF228" s="74">
        <f t="shared" si="131"/>
        <v>56925.000000000007</v>
      </c>
      <c r="AG228" s="67">
        <f t="shared" si="132"/>
        <v>18750</v>
      </c>
      <c r="AH228" s="67">
        <f t="shared" si="133"/>
        <v>277224</v>
      </c>
      <c r="AI228" s="116">
        <f t="shared" si="134"/>
        <v>148896.00000000006</v>
      </c>
      <c r="AJ228" s="71">
        <f t="shared" si="135"/>
        <v>166500</v>
      </c>
      <c r="AK228" s="97">
        <f t="shared" si="138"/>
        <v>424974</v>
      </c>
      <c r="AL228" s="106">
        <f t="shared" si="136"/>
        <v>1146.0000000000582</v>
      </c>
      <c r="AM228" s="36">
        <v>7</v>
      </c>
    </row>
    <row r="229" spans="1:39" x14ac:dyDescent="0.25">
      <c r="A229" s="436"/>
      <c r="B229" s="39" t="s">
        <v>12</v>
      </c>
      <c r="C229" s="66">
        <v>8.25</v>
      </c>
      <c r="D229" s="188">
        <f t="shared" si="139"/>
        <v>8.25</v>
      </c>
      <c r="E229" s="47">
        <f t="shared" si="112"/>
        <v>1.6857142857142855</v>
      </c>
      <c r="F229" s="47">
        <f t="shared" si="113"/>
        <v>9.9357142857142851</v>
      </c>
      <c r="G229" s="47">
        <f t="shared" si="114"/>
        <v>4.7987857142857147</v>
      </c>
      <c r="H229" s="73">
        <f t="shared" si="115"/>
        <v>1.3553571428571429</v>
      </c>
      <c r="I229" s="66">
        <f t="shared" si="116"/>
        <v>0.44642857142857145</v>
      </c>
      <c r="J229" s="66">
        <f t="shared" si="117"/>
        <v>6.6005714285714285</v>
      </c>
      <c r="K229" s="129">
        <f t="shared" si="118"/>
        <v>3.3351428571428565</v>
      </c>
      <c r="L229" s="66">
        <f t="shared" si="119"/>
        <v>3.9642857142857144</v>
      </c>
      <c r="M229" s="48">
        <f t="shared" si="120"/>
        <v>10.118428571428572</v>
      </c>
      <c r="N229" s="122">
        <f t="shared" si="121"/>
        <v>-0.18271428571428672</v>
      </c>
      <c r="O229" s="146">
        <f>'Input Model'!F$10</f>
        <v>56</v>
      </c>
      <c r="P229" s="189">
        <f t="shared" si="122"/>
        <v>462</v>
      </c>
      <c r="Q229" s="67">
        <f>'Input Model'!F$19</f>
        <v>94.399999999999991</v>
      </c>
      <c r="R229" s="97">
        <f t="shared" si="123"/>
        <v>556.4</v>
      </c>
      <c r="S229" s="67">
        <f>'Input Model'!F$36</f>
        <v>268.73200000000003</v>
      </c>
      <c r="T229" s="74">
        <f>'Input Model'!F$44</f>
        <v>75.900000000000006</v>
      </c>
      <c r="U229" s="67">
        <f>'Input Model'!F$56</f>
        <v>25</v>
      </c>
      <c r="V229" s="135">
        <f t="shared" si="124"/>
        <v>369.63200000000006</v>
      </c>
      <c r="W229" s="111">
        <f t="shared" si="125"/>
        <v>186.76799999999992</v>
      </c>
      <c r="X229" s="68">
        <f>'Input Model'!F$65</f>
        <v>222</v>
      </c>
      <c r="Y229" s="51">
        <f t="shared" si="137"/>
        <v>566.63200000000006</v>
      </c>
      <c r="Z229" s="117">
        <f t="shared" si="126"/>
        <v>-10.232000000000085</v>
      </c>
      <c r="AA229" s="146">
        <f>'Input Model'!F$4</f>
        <v>750</v>
      </c>
      <c r="AB229" s="190">
        <f t="shared" si="127"/>
        <v>346500</v>
      </c>
      <c r="AC229" s="67">
        <f t="shared" si="128"/>
        <v>70800</v>
      </c>
      <c r="AD229" s="102">
        <f t="shared" si="129"/>
        <v>417300</v>
      </c>
      <c r="AE229" s="67">
        <f t="shared" si="130"/>
        <v>201549.00000000003</v>
      </c>
      <c r="AF229" s="74">
        <f t="shared" si="131"/>
        <v>56925.000000000007</v>
      </c>
      <c r="AG229" s="67">
        <f t="shared" si="132"/>
        <v>18750</v>
      </c>
      <c r="AH229" s="67">
        <f t="shared" si="133"/>
        <v>277224</v>
      </c>
      <c r="AI229" s="116">
        <f t="shared" si="134"/>
        <v>140076</v>
      </c>
      <c r="AJ229" s="71">
        <f t="shared" si="135"/>
        <v>166500</v>
      </c>
      <c r="AK229" s="97">
        <f t="shared" si="138"/>
        <v>424974</v>
      </c>
      <c r="AL229" s="106">
        <f t="shared" si="136"/>
        <v>-7674</v>
      </c>
      <c r="AM229" s="36">
        <v>8</v>
      </c>
    </row>
    <row r="230" spans="1:39" x14ac:dyDescent="0.25">
      <c r="A230" s="436"/>
      <c r="B230" s="39" t="s">
        <v>13</v>
      </c>
      <c r="C230" s="66">
        <v>7.89</v>
      </c>
      <c r="D230" s="188">
        <f t="shared" si="139"/>
        <v>7.89</v>
      </c>
      <c r="E230" s="47">
        <f t="shared" si="112"/>
        <v>1.6857142857142855</v>
      </c>
      <c r="F230" s="47">
        <f t="shared" si="113"/>
        <v>9.5757142857142856</v>
      </c>
      <c r="G230" s="47">
        <f t="shared" si="114"/>
        <v>4.7987857142857147</v>
      </c>
      <c r="H230" s="73">
        <f t="shared" si="115"/>
        <v>1.3553571428571429</v>
      </c>
      <c r="I230" s="66">
        <f t="shared" si="116"/>
        <v>0.44642857142857145</v>
      </c>
      <c r="J230" s="66">
        <f t="shared" si="117"/>
        <v>6.6005714285714285</v>
      </c>
      <c r="K230" s="129">
        <f t="shared" si="118"/>
        <v>2.9751428571428571</v>
      </c>
      <c r="L230" s="66">
        <f t="shared" si="119"/>
        <v>3.9642857142857144</v>
      </c>
      <c r="M230" s="48">
        <f t="shared" si="120"/>
        <v>10.118428571428572</v>
      </c>
      <c r="N230" s="122">
        <f t="shared" si="121"/>
        <v>-0.54271428571428615</v>
      </c>
      <c r="O230" s="146">
        <f>'Input Model'!F$10</f>
        <v>56</v>
      </c>
      <c r="P230" s="189">
        <f t="shared" si="122"/>
        <v>441.84</v>
      </c>
      <c r="Q230" s="67">
        <f>'Input Model'!F$19</f>
        <v>94.399999999999991</v>
      </c>
      <c r="R230" s="97">
        <f t="shared" si="123"/>
        <v>536.24</v>
      </c>
      <c r="S230" s="67">
        <f>'Input Model'!F$36</f>
        <v>268.73200000000003</v>
      </c>
      <c r="T230" s="74">
        <f>'Input Model'!F$44</f>
        <v>75.900000000000006</v>
      </c>
      <c r="U230" s="67">
        <f>'Input Model'!F$56</f>
        <v>25</v>
      </c>
      <c r="V230" s="135">
        <f t="shared" si="124"/>
        <v>369.63200000000006</v>
      </c>
      <c r="W230" s="111">
        <f t="shared" si="125"/>
        <v>166.60799999999995</v>
      </c>
      <c r="X230" s="68">
        <f>'Input Model'!F$65</f>
        <v>222</v>
      </c>
      <c r="Y230" s="51">
        <f t="shared" si="137"/>
        <v>566.63200000000006</v>
      </c>
      <c r="Z230" s="117">
        <f t="shared" si="126"/>
        <v>-30.392000000000053</v>
      </c>
      <c r="AA230" s="146">
        <f>'Input Model'!F$4</f>
        <v>750</v>
      </c>
      <c r="AB230" s="190">
        <f t="shared" si="127"/>
        <v>331380</v>
      </c>
      <c r="AC230" s="67">
        <f t="shared" si="128"/>
        <v>70800</v>
      </c>
      <c r="AD230" s="102">
        <f t="shared" si="129"/>
        <v>402180</v>
      </c>
      <c r="AE230" s="67">
        <f t="shared" si="130"/>
        <v>201549.00000000003</v>
      </c>
      <c r="AF230" s="74">
        <f t="shared" si="131"/>
        <v>56925.000000000007</v>
      </c>
      <c r="AG230" s="67">
        <f t="shared" si="132"/>
        <v>18750</v>
      </c>
      <c r="AH230" s="67">
        <f t="shared" si="133"/>
        <v>277224</v>
      </c>
      <c r="AI230" s="116">
        <f t="shared" si="134"/>
        <v>124956</v>
      </c>
      <c r="AJ230" s="71">
        <f t="shared" si="135"/>
        <v>166500</v>
      </c>
      <c r="AK230" s="97">
        <f t="shared" si="138"/>
        <v>424974</v>
      </c>
      <c r="AL230" s="106">
        <f t="shared" si="136"/>
        <v>-22794</v>
      </c>
      <c r="AM230" s="36">
        <v>9</v>
      </c>
    </row>
    <row r="231" spans="1:39" x14ac:dyDescent="0.25">
      <c r="A231" s="436"/>
      <c r="B231" s="39" t="s">
        <v>14</v>
      </c>
      <c r="C231" s="66">
        <v>8.2799999999999994</v>
      </c>
      <c r="D231" s="188">
        <f t="shared" si="139"/>
        <v>8.2799999999999994</v>
      </c>
      <c r="E231" s="47">
        <f t="shared" si="112"/>
        <v>1.6857142857142855</v>
      </c>
      <c r="F231" s="47">
        <f t="shared" si="113"/>
        <v>9.9657142857142844</v>
      </c>
      <c r="G231" s="47">
        <f t="shared" si="114"/>
        <v>4.7987857142857147</v>
      </c>
      <c r="H231" s="73">
        <f t="shared" si="115"/>
        <v>1.3553571428571429</v>
      </c>
      <c r="I231" s="66">
        <f t="shared" si="116"/>
        <v>0.44642857142857145</v>
      </c>
      <c r="J231" s="66">
        <f t="shared" si="117"/>
        <v>6.6005714285714285</v>
      </c>
      <c r="K231" s="129">
        <f t="shared" si="118"/>
        <v>3.3651428571428559</v>
      </c>
      <c r="L231" s="66">
        <f t="shared" si="119"/>
        <v>3.9642857142857144</v>
      </c>
      <c r="M231" s="48">
        <f t="shared" si="120"/>
        <v>10.118428571428572</v>
      </c>
      <c r="N231" s="122">
        <f t="shared" si="121"/>
        <v>-0.15271428571428736</v>
      </c>
      <c r="O231" s="146">
        <f>'Input Model'!F$10</f>
        <v>56</v>
      </c>
      <c r="P231" s="189">
        <f t="shared" si="122"/>
        <v>463.67999999999995</v>
      </c>
      <c r="Q231" s="67">
        <f>'Input Model'!F$19</f>
        <v>94.399999999999991</v>
      </c>
      <c r="R231" s="97">
        <f t="shared" si="123"/>
        <v>558.07999999999993</v>
      </c>
      <c r="S231" s="67">
        <f>'Input Model'!F$36</f>
        <v>268.73200000000003</v>
      </c>
      <c r="T231" s="74">
        <f>'Input Model'!F$44</f>
        <v>75.900000000000006</v>
      </c>
      <c r="U231" s="67">
        <f>'Input Model'!F$56</f>
        <v>25</v>
      </c>
      <c r="V231" s="135">
        <f t="shared" si="124"/>
        <v>369.63200000000006</v>
      </c>
      <c r="W231" s="111">
        <f t="shared" si="125"/>
        <v>188.44799999999987</v>
      </c>
      <c r="X231" s="68">
        <f>'Input Model'!F$65</f>
        <v>222</v>
      </c>
      <c r="Y231" s="51">
        <f t="shared" si="137"/>
        <v>566.63200000000006</v>
      </c>
      <c r="Z231" s="117">
        <f t="shared" si="126"/>
        <v>-8.5520000000001346</v>
      </c>
      <c r="AA231" s="146">
        <f>'Input Model'!F$4</f>
        <v>750</v>
      </c>
      <c r="AB231" s="190">
        <f t="shared" si="127"/>
        <v>347759.99999999994</v>
      </c>
      <c r="AC231" s="67">
        <f t="shared" si="128"/>
        <v>70800</v>
      </c>
      <c r="AD231" s="102">
        <f t="shared" si="129"/>
        <v>418559.99999999994</v>
      </c>
      <c r="AE231" s="67">
        <f t="shared" si="130"/>
        <v>201549.00000000003</v>
      </c>
      <c r="AF231" s="74">
        <f t="shared" si="131"/>
        <v>56925.000000000007</v>
      </c>
      <c r="AG231" s="67">
        <f t="shared" si="132"/>
        <v>18750</v>
      </c>
      <c r="AH231" s="67">
        <f t="shared" si="133"/>
        <v>277224</v>
      </c>
      <c r="AI231" s="116">
        <f t="shared" si="134"/>
        <v>141335.99999999994</v>
      </c>
      <c r="AJ231" s="71">
        <f t="shared" si="135"/>
        <v>166500</v>
      </c>
      <c r="AK231" s="97">
        <f t="shared" si="138"/>
        <v>424974</v>
      </c>
      <c r="AL231" s="106">
        <f t="shared" si="136"/>
        <v>-6414.0000000000582</v>
      </c>
      <c r="AM231" s="36">
        <v>10</v>
      </c>
    </row>
    <row r="232" spans="1:39" x14ac:dyDescent="0.25">
      <c r="A232" s="436"/>
      <c r="B232" s="39" t="s">
        <v>15</v>
      </c>
      <c r="C232" s="66">
        <v>8.3800000000000008</v>
      </c>
      <c r="D232" s="188">
        <f t="shared" si="139"/>
        <v>8.3800000000000008</v>
      </c>
      <c r="E232" s="47">
        <f t="shared" si="112"/>
        <v>1.6857142857142855</v>
      </c>
      <c r="F232" s="47">
        <f t="shared" si="113"/>
        <v>10.065714285714286</v>
      </c>
      <c r="G232" s="47">
        <f t="shared" si="114"/>
        <v>4.7987857142857147</v>
      </c>
      <c r="H232" s="73">
        <f t="shared" si="115"/>
        <v>1.3553571428571429</v>
      </c>
      <c r="I232" s="66">
        <f t="shared" si="116"/>
        <v>0.44642857142857145</v>
      </c>
      <c r="J232" s="66">
        <f t="shared" si="117"/>
        <v>6.6005714285714285</v>
      </c>
      <c r="K232" s="129">
        <f t="shared" si="118"/>
        <v>3.4651428571428573</v>
      </c>
      <c r="L232" s="66">
        <f t="shared" si="119"/>
        <v>3.9642857142857144</v>
      </c>
      <c r="M232" s="48">
        <f t="shared" si="120"/>
        <v>10.118428571428572</v>
      </c>
      <c r="N232" s="122">
        <f t="shared" si="121"/>
        <v>-5.2714285714285936E-2</v>
      </c>
      <c r="O232" s="146">
        <f>'Input Model'!F$10</f>
        <v>56</v>
      </c>
      <c r="P232" s="189">
        <f t="shared" si="122"/>
        <v>469.28000000000003</v>
      </c>
      <c r="Q232" s="67">
        <f>'Input Model'!F$19</f>
        <v>94.399999999999991</v>
      </c>
      <c r="R232" s="97">
        <f t="shared" si="123"/>
        <v>563.68000000000006</v>
      </c>
      <c r="S232" s="67">
        <f>'Input Model'!F$36</f>
        <v>268.73200000000003</v>
      </c>
      <c r="T232" s="74">
        <f>'Input Model'!F$44</f>
        <v>75.900000000000006</v>
      </c>
      <c r="U232" s="67">
        <f>'Input Model'!F$56</f>
        <v>25</v>
      </c>
      <c r="V232" s="135">
        <f t="shared" si="124"/>
        <v>369.63200000000006</v>
      </c>
      <c r="W232" s="111">
        <f t="shared" si="125"/>
        <v>194.048</v>
      </c>
      <c r="X232" s="68">
        <f>'Input Model'!F$65</f>
        <v>222</v>
      </c>
      <c r="Y232" s="51">
        <f t="shared" si="137"/>
        <v>566.63200000000006</v>
      </c>
      <c r="Z232" s="117">
        <f t="shared" si="126"/>
        <v>-2.9519999999999982</v>
      </c>
      <c r="AA232" s="146">
        <f>'Input Model'!F$4</f>
        <v>750</v>
      </c>
      <c r="AB232" s="190">
        <f t="shared" si="127"/>
        <v>351960</v>
      </c>
      <c r="AC232" s="67">
        <f t="shared" si="128"/>
        <v>70800</v>
      </c>
      <c r="AD232" s="102">
        <f t="shared" si="129"/>
        <v>422760</v>
      </c>
      <c r="AE232" s="67">
        <f t="shared" si="130"/>
        <v>201549.00000000003</v>
      </c>
      <c r="AF232" s="74">
        <f t="shared" si="131"/>
        <v>56925.000000000007</v>
      </c>
      <c r="AG232" s="67">
        <f t="shared" si="132"/>
        <v>18750</v>
      </c>
      <c r="AH232" s="67">
        <f t="shared" si="133"/>
        <v>277224</v>
      </c>
      <c r="AI232" s="116">
        <f t="shared" si="134"/>
        <v>145536</v>
      </c>
      <c r="AJ232" s="71">
        <f t="shared" si="135"/>
        <v>166500</v>
      </c>
      <c r="AK232" s="97">
        <f t="shared" si="138"/>
        <v>424974</v>
      </c>
      <c r="AL232" s="106">
        <f t="shared" si="136"/>
        <v>-2214</v>
      </c>
      <c r="AM232" s="36">
        <v>11</v>
      </c>
    </row>
    <row r="233" spans="1:39" x14ac:dyDescent="0.25">
      <c r="A233" s="80"/>
      <c r="B233" s="132" t="s">
        <v>157</v>
      </c>
      <c r="C233" s="79">
        <v>8.2799999999999994</v>
      </c>
      <c r="D233" s="95">
        <f t="shared" si="139"/>
        <v>8.2799999999999994</v>
      </c>
      <c r="E233" s="56">
        <f t="shared" si="112"/>
        <v>1.6857142857142855</v>
      </c>
      <c r="F233" s="56">
        <f t="shared" si="113"/>
        <v>9.9657142857142844</v>
      </c>
      <c r="G233" s="56">
        <f t="shared" si="114"/>
        <v>4.7987857142857147</v>
      </c>
      <c r="H233" s="81">
        <f t="shared" si="115"/>
        <v>1.3553571428571429</v>
      </c>
      <c r="I233" s="79">
        <f t="shared" si="116"/>
        <v>0.44642857142857145</v>
      </c>
      <c r="J233" s="79">
        <f t="shared" si="117"/>
        <v>6.6005714285714285</v>
      </c>
      <c r="K233" s="127">
        <f t="shared" si="118"/>
        <v>3.3651428571428559</v>
      </c>
      <c r="L233" s="79">
        <f t="shared" si="119"/>
        <v>3.9642857142857144</v>
      </c>
      <c r="M233" s="57">
        <f t="shared" si="120"/>
        <v>10.118428571428572</v>
      </c>
      <c r="N233" s="123">
        <f t="shared" si="121"/>
        <v>-0.15271428571428736</v>
      </c>
      <c r="O233" s="149">
        <f>'Input Model'!F$10</f>
        <v>56</v>
      </c>
      <c r="P233" s="96">
        <f t="shared" si="122"/>
        <v>463.67999999999995</v>
      </c>
      <c r="Q233" s="76">
        <f>'Input Model'!F$19</f>
        <v>94.399999999999991</v>
      </c>
      <c r="R233" s="98">
        <f t="shared" si="123"/>
        <v>558.07999999999993</v>
      </c>
      <c r="S233" s="76">
        <f>'Input Model'!F$36</f>
        <v>268.73200000000003</v>
      </c>
      <c r="T233" s="94">
        <f>'Input Model'!F$44</f>
        <v>75.900000000000006</v>
      </c>
      <c r="U233" s="76">
        <f>'Input Model'!F$56</f>
        <v>25</v>
      </c>
      <c r="V233" s="136">
        <f t="shared" si="124"/>
        <v>369.63200000000006</v>
      </c>
      <c r="W233" s="112">
        <f t="shared" si="125"/>
        <v>188.44799999999987</v>
      </c>
      <c r="X233" s="78">
        <f>'Input Model'!F$65</f>
        <v>222</v>
      </c>
      <c r="Y233" s="61">
        <f t="shared" si="137"/>
        <v>566.63200000000006</v>
      </c>
      <c r="Z233" s="118">
        <f t="shared" si="126"/>
        <v>-8.5520000000001346</v>
      </c>
      <c r="AA233" s="149">
        <f>'Input Model'!F$4</f>
        <v>750</v>
      </c>
      <c r="AB233" s="75">
        <f t="shared" si="127"/>
        <v>347759.99999999994</v>
      </c>
      <c r="AC233" s="76">
        <f t="shared" si="128"/>
        <v>70800</v>
      </c>
      <c r="AD233" s="101">
        <f t="shared" si="129"/>
        <v>418559.99999999994</v>
      </c>
      <c r="AE233" s="76">
        <f t="shared" si="130"/>
        <v>201549.00000000003</v>
      </c>
      <c r="AF233" s="94">
        <f t="shared" si="131"/>
        <v>56925.000000000007</v>
      </c>
      <c r="AG233" s="76">
        <f t="shared" si="132"/>
        <v>18750</v>
      </c>
      <c r="AH233" s="76">
        <f t="shared" si="133"/>
        <v>277224</v>
      </c>
      <c r="AI233" s="115">
        <f t="shared" si="134"/>
        <v>141335.99999999994</v>
      </c>
      <c r="AJ233" s="77">
        <f t="shared" si="135"/>
        <v>166500</v>
      </c>
      <c r="AK233" s="98">
        <f t="shared" si="138"/>
        <v>424974</v>
      </c>
      <c r="AL233" s="107">
        <f t="shared" si="136"/>
        <v>-6414.0000000000582</v>
      </c>
      <c r="AM233" s="36">
        <v>12</v>
      </c>
    </row>
    <row r="234" spans="1:39" s="15" customFormat="1" x14ac:dyDescent="0.25">
      <c r="A234" s="425">
        <v>2019</v>
      </c>
      <c r="B234" s="130" t="s">
        <v>173</v>
      </c>
      <c r="C234" s="66">
        <v>8.14</v>
      </c>
      <c r="D234" s="188">
        <f t="shared" si="139"/>
        <v>8.14</v>
      </c>
      <c r="E234" s="47">
        <f t="shared" si="112"/>
        <v>1.0854545454545454</v>
      </c>
      <c r="F234" s="47">
        <f t="shared" si="113"/>
        <v>9.2254545454545465</v>
      </c>
      <c r="G234" s="47">
        <f t="shared" si="114"/>
        <v>5.4156363636363638</v>
      </c>
      <c r="H234" s="73">
        <f t="shared" si="115"/>
        <v>1.3800000000000001</v>
      </c>
      <c r="I234" s="66">
        <f t="shared" si="116"/>
        <v>0.47272727272727272</v>
      </c>
      <c r="J234" s="66">
        <f t="shared" si="117"/>
        <v>7.2683636363636364</v>
      </c>
      <c r="K234" s="129">
        <f t="shared" si="118"/>
        <v>1.9570909090909101</v>
      </c>
      <c r="L234" s="66">
        <f t="shared" si="119"/>
        <v>3.9818181818181819</v>
      </c>
      <c r="M234" s="48">
        <f t="shared" si="120"/>
        <v>10.777454545454546</v>
      </c>
      <c r="N234" s="122">
        <f t="shared" si="121"/>
        <v>-1.5519999999999996</v>
      </c>
      <c r="O234" s="146">
        <f>'Input Model'!E$10</f>
        <v>55</v>
      </c>
      <c r="P234" s="189">
        <f t="shared" si="122"/>
        <v>447.70000000000005</v>
      </c>
      <c r="Q234" s="67">
        <f>'Input Model'!E$19</f>
        <v>59.7</v>
      </c>
      <c r="R234" s="97">
        <f t="shared" si="123"/>
        <v>507.40000000000003</v>
      </c>
      <c r="S234" s="67">
        <f>'Input Model'!E$36</f>
        <v>297.86</v>
      </c>
      <c r="T234" s="74">
        <f>'Input Model'!E$44</f>
        <v>75.900000000000006</v>
      </c>
      <c r="U234" s="67">
        <f>'Input Model'!E$56</f>
        <v>26</v>
      </c>
      <c r="V234" s="135">
        <f t="shared" si="124"/>
        <v>399.76</v>
      </c>
      <c r="W234" s="111">
        <f t="shared" si="125"/>
        <v>107.64000000000004</v>
      </c>
      <c r="X234" s="68">
        <f>'Input Model'!E$65</f>
        <v>219</v>
      </c>
      <c r="Y234" s="51">
        <f t="shared" si="137"/>
        <v>592.76</v>
      </c>
      <c r="Z234" s="117">
        <f t="shared" si="126"/>
        <v>-85.359999999999957</v>
      </c>
      <c r="AA234" s="146">
        <f>'Input Model'!E$4</f>
        <v>750</v>
      </c>
      <c r="AB234" s="190">
        <f t="shared" si="127"/>
        <v>335775.00000000006</v>
      </c>
      <c r="AC234" s="67">
        <f t="shared" si="128"/>
        <v>44775</v>
      </c>
      <c r="AD234" s="102">
        <f t="shared" si="129"/>
        <v>380550.00000000006</v>
      </c>
      <c r="AE234" s="67">
        <f t="shared" si="130"/>
        <v>223395</v>
      </c>
      <c r="AF234" s="74">
        <f t="shared" si="131"/>
        <v>56925.000000000007</v>
      </c>
      <c r="AG234" s="67">
        <f t="shared" si="132"/>
        <v>19500</v>
      </c>
      <c r="AH234" s="67">
        <f t="shared" si="133"/>
        <v>299820</v>
      </c>
      <c r="AI234" s="116">
        <f t="shared" si="134"/>
        <v>80730.000000000058</v>
      </c>
      <c r="AJ234" s="71">
        <f t="shared" si="135"/>
        <v>164250</v>
      </c>
      <c r="AK234" s="97">
        <f t="shared" si="138"/>
        <v>444570</v>
      </c>
      <c r="AL234" s="106">
        <f t="shared" si="136"/>
        <v>-64019.999999999942</v>
      </c>
      <c r="AM234" s="143">
        <v>1</v>
      </c>
    </row>
    <row r="235" spans="1:39" x14ac:dyDescent="0.25">
      <c r="A235" s="436"/>
      <c r="B235" s="39" t="s">
        <v>17</v>
      </c>
      <c r="C235" s="66">
        <v>8.5</v>
      </c>
      <c r="D235" s="188">
        <f t="shared" si="139"/>
        <v>8.5</v>
      </c>
      <c r="E235" s="47">
        <f t="shared" si="112"/>
        <v>1.0854545454545454</v>
      </c>
      <c r="F235" s="47">
        <f t="shared" si="113"/>
        <v>9.5854545454545459</v>
      </c>
      <c r="G235" s="47">
        <f t="shared" si="114"/>
        <v>5.4156363636363638</v>
      </c>
      <c r="H235" s="73">
        <f t="shared" si="115"/>
        <v>1.3800000000000001</v>
      </c>
      <c r="I235" s="66">
        <f t="shared" si="116"/>
        <v>0.47272727272727272</v>
      </c>
      <c r="J235" s="66">
        <f t="shared" si="117"/>
        <v>7.2683636363636364</v>
      </c>
      <c r="K235" s="129">
        <f t="shared" si="118"/>
        <v>2.3170909090909095</v>
      </c>
      <c r="L235" s="66">
        <f t="shared" si="119"/>
        <v>3.9818181818181819</v>
      </c>
      <c r="M235" s="48">
        <f t="shared" si="120"/>
        <v>10.777454545454546</v>
      </c>
      <c r="N235" s="122">
        <f t="shared" si="121"/>
        <v>-1.1920000000000002</v>
      </c>
      <c r="O235" s="146">
        <f>'Input Model'!E$10</f>
        <v>55</v>
      </c>
      <c r="P235" s="189">
        <f t="shared" si="122"/>
        <v>467.5</v>
      </c>
      <c r="Q235" s="67">
        <f>'Input Model'!E$19</f>
        <v>59.7</v>
      </c>
      <c r="R235" s="97">
        <f t="shared" si="123"/>
        <v>527.20000000000005</v>
      </c>
      <c r="S235" s="67">
        <f>'Input Model'!E$36</f>
        <v>297.86</v>
      </c>
      <c r="T235" s="74">
        <f>'Input Model'!E$44</f>
        <v>75.900000000000006</v>
      </c>
      <c r="U235" s="67">
        <f>'Input Model'!E$56</f>
        <v>26</v>
      </c>
      <c r="V235" s="135">
        <f t="shared" si="124"/>
        <v>399.76</v>
      </c>
      <c r="W235" s="111">
        <f t="shared" si="125"/>
        <v>127.44000000000005</v>
      </c>
      <c r="X235" s="68">
        <f>'Input Model'!E$65</f>
        <v>219</v>
      </c>
      <c r="Y235" s="51">
        <f t="shared" si="137"/>
        <v>592.76</v>
      </c>
      <c r="Z235" s="117">
        <f t="shared" si="126"/>
        <v>-65.559999999999945</v>
      </c>
      <c r="AA235" s="146">
        <f>'Input Model'!E$4</f>
        <v>750</v>
      </c>
      <c r="AB235" s="190">
        <f t="shared" si="127"/>
        <v>350625</v>
      </c>
      <c r="AC235" s="67">
        <f t="shared" si="128"/>
        <v>44775</v>
      </c>
      <c r="AD235" s="102">
        <f t="shared" si="129"/>
        <v>395400</v>
      </c>
      <c r="AE235" s="67">
        <f t="shared" si="130"/>
        <v>223395</v>
      </c>
      <c r="AF235" s="74">
        <f t="shared" si="131"/>
        <v>56925.000000000007</v>
      </c>
      <c r="AG235" s="67">
        <f t="shared" si="132"/>
        <v>19500</v>
      </c>
      <c r="AH235" s="67">
        <f t="shared" si="133"/>
        <v>299820</v>
      </c>
      <c r="AI235" s="116">
        <f t="shared" si="134"/>
        <v>95580</v>
      </c>
      <c r="AJ235" s="71">
        <f t="shared" si="135"/>
        <v>164250</v>
      </c>
      <c r="AK235" s="97">
        <f t="shared" si="138"/>
        <v>444570</v>
      </c>
      <c r="AL235" s="106">
        <f t="shared" si="136"/>
        <v>-49170</v>
      </c>
      <c r="AM235" s="36">
        <v>2</v>
      </c>
    </row>
    <row r="236" spans="1:39" x14ac:dyDescent="0.25">
      <c r="A236" s="436"/>
      <c r="B236" s="39" t="s">
        <v>18</v>
      </c>
      <c r="C236" s="66">
        <v>8.5</v>
      </c>
      <c r="D236" s="188">
        <f t="shared" si="139"/>
        <v>8.5</v>
      </c>
      <c r="E236" s="47">
        <f t="shared" si="112"/>
        <v>1.0854545454545454</v>
      </c>
      <c r="F236" s="47">
        <f t="shared" si="113"/>
        <v>9.5854545454545459</v>
      </c>
      <c r="G236" s="47">
        <f t="shared" si="114"/>
        <v>5.4156363636363638</v>
      </c>
      <c r="H236" s="73">
        <f t="shared" si="115"/>
        <v>1.3800000000000001</v>
      </c>
      <c r="I236" s="66">
        <f t="shared" si="116"/>
        <v>0.47272727272727272</v>
      </c>
      <c r="J236" s="66">
        <f t="shared" si="117"/>
        <v>7.2683636363636364</v>
      </c>
      <c r="K236" s="129">
        <f t="shared" si="118"/>
        <v>2.3170909090909095</v>
      </c>
      <c r="L236" s="66">
        <f t="shared" si="119"/>
        <v>3.9818181818181819</v>
      </c>
      <c r="M236" s="48">
        <f t="shared" si="120"/>
        <v>10.777454545454546</v>
      </c>
      <c r="N236" s="122">
        <f t="shared" si="121"/>
        <v>-1.1920000000000002</v>
      </c>
      <c r="O236" s="146">
        <f>'Input Model'!E$10</f>
        <v>55</v>
      </c>
      <c r="P236" s="189">
        <f t="shared" si="122"/>
        <v>467.5</v>
      </c>
      <c r="Q236" s="67">
        <f>'Input Model'!E$19</f>
        <v>59.7</v>
      </c>
      <c r="R236" s="97">
        <f t="shared" si="123"/>
        <v>527.20000000000005</v>
      </c>
      <c r="S236" s="67">
        <f>'Input Model'!E$36</f>
        <v>297.86</v>
      </c>
      <c r="T236" s="74">
        <f>'Input Model'!E$44</f>
        <v>75.900000000000006</v>
      </c>
      <c r="U236" s="67">
        <f>'Input Model'!E$56</f>
        <v>26</v>
      </c>
      <c r="V236" s="135">
        <f t="shared" si="124"/>
        <v>399.76</v>
      </c>
      <c r="W236" s="111">
        <f t="shared" si="125"/>
        <v>127.44000000000005</v>
      </c>
      <c r="X236" s="68">
        <f>'Input Model'!E$65</f>
        <v>219</v>
      </c>
      <c r="Y236" s="51">
        <f t="shared" si="137"/>
        <v>592.76</v>
      </c>
      <c r="Z236" s="117">
        <f t="shared" si="126"/>
        <v>-65.559999999999945</v>
      </c>
      <c r="AA236" s="146">
        <f>'Input Model'!E$4</f>
        <v>750</v>
      </c>
      <c r="AB236" s="190">
        <f t="shared" si="127"/>
        <v>350625</v>
      </c>
      <c r="AC236" s="67">
        <f t="shared" si="128"/>
        <v>44775</v>
      </c>
      <c r="AD236" s="102">
        <f t="shared" si="129"/>
        <v>395400</v>
      </c>
      <c r="AE236" s="67">
        <f t="shared" si="130"/>
        <v>223395</v>
      </c>
      <c r="AF236" s="74">
        <f t="shared" si="131"/>
        <v>56925.000000000007</v>
      </c>
      <c r="AG236" s="67">
        <f t="shared" si="132"/>
        <v>19500</v>
      </c>
      <c r="AH236" s="67">
        <f t="shared" si="133"/>
        <v>299820</v>
      </c>
      <c r="AI236" s="116">
        <f t="shared" si="134"/>
        <v>95580</v>
      </c>
      <c r="AJ236" s="71">
        <f t="shared" si="135"/>
        <v>164250</v>
      </c>
      <c r="AK236" s="97">
        <f t="shared" si="138"/>
        <v>444570</v>
      </c>
      <c r="AL236" s="106">
        <f t="shared" si="136"/>
        <v>-49170</v>
      </c>
      <c r="AM236" s="36">
        <v>3</v>
      </c>
    </row>
    <row r="237" spans="1:39" x14ac:dyDescent="0.25">
      <c r="A237" s="436"/>
      <c r="B237" s="39" t="s">
        <v>19</v>
      </c>
      <c r="C237" s="66">
        <v>8.69</v>
      </c>
      <c r="D237" s="188">
        <f t="shared" si="139"/>
        <v>8.69</v>
      </c>
      <c r="E237" s="47">
        <f t="shared" si="112"/>
        <v>1.0854545454545454</v>
      </c>
      <c r="F237" s="47">
        <f t="shared" si="113"/>
        <v>9.7754545454545454</v>
      </c>
      <c r="G237" s="47">
        <f t="shared" si="114"/>
        <v>5.4156363636363638</v>
      </c>
      <c r="H237" s="73">
        <f t="shared" si="115"/>
        <v>1.3800000000000001</v>
      </c>
      <c r="I237" s="66">
        <f t="shared" si="116"/>
        <v>0.47272727272727272</v>
      </c>
      <c r="J237" s="66">
        <f t="shared" si="117"/>
        <v>7.2683636363636364</v>
      </c>
      <c r="K237" s="129">
        <f t="shared" si="118"/>
        <v>2.507090909090909</v>
      </c>
      <c r="L237" s="66">
        <f t="shared" si="119"/>
        <v>3.9818181818181819</v>
      </c>
      <c r="M237" s="48">
        <f t="shared" si="120"/>
        <v>10.777454545454546</v>
      </c>
      <c r="N237" s="122">
        <f t="shared" si="121"/>
        <v>-1.0020000000000007</v>
      </c>
      <c r="O237" s="146">
        <f>'Input Model'!E$10</f>
        <v>55</v>
      </c>
      <c r="P237" s="189">
        <f t="shared" si="122"/>
        <v>477.95</v>
      </c>
      <c r="Q237" s="67">
        <f>'Input Model'!E$19</f>
        <v>59.7</v>
      </c>
      <c r="R237" s="97">
        <f t="shared" si="123"/>
        <v>537.65</v>
      </c>
      <c r="S237" s="67">
        <f>'Input Model'!E$36</f>
        <v>297.86</v>
      </c>
      <c r="T237" s="74">
        <f>'Input Model'!E$44</f>
        <v>75.900000000000006</v>
      </c>
      <c r="U237" s="67">
        <f>'Input Model'!E$56</f>
        <v>26</v>
      </c>
      <c r="V237" s="135">
        <f t="shared" si="124"/>
        <v>399.76</v>
      </c>
      <c r="W237" s="111">
        <f t="shared" si="125"/>
        <v>137.88999999999999</v>
      </c>
      <c r="X237" s="68">
        <f>'Input Model'!E$65</f>
        <v>219</v>
      </c>
      <c r="Y237" s="51">
        <f t="shared" si="137"/>
        <v>592.76</v>
      </c>
      <c r="Z237" s="117">
        <f t="shared" si="126"/>
        <v>-55.110000000000014</v>
      </c>
      <c r="AA237" s="146">
        <f>'Input Model'!E$4</f>
        <v>750</v>
      </c>
      <c r="AB237" s="190">
        <f t="shared" si="127"/>
        <v>358462.5</v>
      </c>
      <c r="AC237" s="67">
        <f t="shared" si="128"/>
        <v>44775</v>
      </c>
      <c r="AD237" s="102">
        <f t="shared" si="129"/>
        <v>403237.5</v>
      </c>
      <c r="AE237" s="67">
        <f t="shared" si="130"/>
        <v>223395</v>
      </c>
      <c r="AF237" s="74">
        <f t="shared" si="131"/>
        <v>56925.000000000007</v>
      </c>
      <c r="AG237" s="67">
        <f t="shared" si="132"/>
        <v>19500</v>
      </c>
      <c r="AH237" s="67">
        <f t="shared" si="133"/>
        <v>299820</v>
      </c>
      <c r="AI237" s="116">
        <f t="shared" si="134"/>
        <v>103417.5</v>
      </c>
      <c r="AJ237" s="71">
        <f t="shared" si="135"/>
        <v>164250</v>
      </c>
      <c r="AK237" s="97">
        <f t="shared" si="138"/>
        <v>444570</v>
      </c>
      <c r="AL237" s="106">
        <f t="shared" si="136"/>
        <v>-41332.5</v>
      </c>
      <c r="AM237" s="36">
        <v>4</v>
      </c>
    </row>
    <row r="238" spans="1:39" x14ac:dyDescent="0.25">
      <c r="A238" s="436"/>
      <c r="B238" s="39" t="s">
        <v>174</v>
      </c>
      <c r="C238" s="66">
        <v>8.73</v>
      </c>
      <c r="D238" s="188">
        <f t="shared" si="139"/>
        <v>8.73</v>
      </c>
      <c r="E238" s="47">
        <f t="shared" si="112"/>
        <v>1.0854545454545454</v>
      </c>
      <c r="F238" s="47">
        <f t="shared" si="113"/>
        <v>9.8154545454545463</v>
      </c>
      <c r="G238" s="47">
        <f t="shared" si="114"/>
        <v>5.4156363636363638</v>
      </c>
      <c r="H238" s="73">
        <f t="shared" si="115"/>
        <v>1.3800000000000001</v>
      </c>
      <c r="I238" s="66">
        <f t="shared" si="116"/>
        <v>0.47272727272727272</v>
      </c>
      <c r="J238" s="66">
        <f t="shared" si="117"/>
        <v>7.2683636363636364</v>
      </c>
      <c r="K238" s="129">
        <f t="shared" si="118"/>
        <v>2.54709090909091</v>
      </c>
      <c r="L238" s="66">
        <f t="shared" si="119"/>
        <v>3.9818181818181819</v>
      </c>
      <c r="M238" s="48">
        <f t="shared" si="120"/>
        <v>10.777454545454546</v>
      </c>
      <c r="N238" s="122">
        <f t="shared" si="121"/>
        <v>-0.96199999999999974</v>
      </c>
      <c r="O238" s="146">
        <f>'Input Model'!E$10</f>
        <v>55</v>
      </c>
      <c r="P238" s="189">
        <f t="shared" si="122"/>
        <v>480.15000000000003</v>
      </c>
      <c r="Q238" s="67">
        <f>'Input Model'!E$19</f>
        <v>59.7</v>
      </c>
      <c r="R238" s="97">
        <f t="shared" si="123"/>
        <v>539.85</v>
      </c>
      <c r="S238" s="67">
        <f>'Input Model'!E$36</f>
        <v>297.86</v>
      </c>
      <c r="T238" s="74">
        <f>'Input Model'!E$44</f>
        <v>75.900000000000006</v>
      </c>
      <c r="U238" s="67">
        <f>'Input Model'!E$56</f>
        <v>26</v>
      </c>
      <c r="V238" s="135">
        <f t="shared" si="124"/>
        <v>399.76</v>
      </c>
      <c r="W238" s="111">
        <f t="shared" si="125"/>
        <v>140.09000000000003</v>
      </c>
      <c r="X238" s="68">
        <f>'Input Model'!E$65</f>
        <v>219</v>
      </c>
      <c r="Y238" s="51">
        <f t="shared" si="137"/>
        <v>592.76</v>
      </c>
      <c r="Z238" s="117">
        <f t="shared" si="126"/>
        <v>-52.909999999999968</v>
      </c>
      <c r="AA238" s="146">
        <f>'Input Model'!E$4</f>
        <v>750</v>
      </c>
      <c r="AB238" s="190">
        <f t="shared" si="127"/>
        <v>360112.5</v>
      </c>
      <c r="AC238" s="67">
        <f t="shared" si="128"/>
        <v>44775</v>
      </c>
      <c r="AD238" s="102">
        <f t="shared" si="129"/>
        <v>404887.5</v>
      </c>
      <c r="AE238" s="67">
        <f t="shared" si="130"/>
        <v>223395</v>
      </c>
      <c r="AF238" s="74">
        <f t="shared" si="131"/>
        <v>56925.000000000007</v>
      </c>
      <c r="AG238" s="67">
        <f t="shared" si="132"/>
        <v>19500</v>
      </c>
      <c r="AH238" s="67">
        <f t="shared" si="133"/>
        <v>299820</v>
      </c>
      <c r="AI238" s="116">
        <f t="shared" si="134"/>
        <v>105067.5</v>
      </c>
      <c r="AJ238" s="71">
        <f t="shared" si="135"/>
        <v>164250</v>
      </c>
      <c r="AK238" s="97">
        <f t="shared" si="138"/>
        <v>444570</v>
      </c>
      <c r="AL238" s="106">
        <f t="shared" si="136"/>
        <v>-39682.5</v>
      </c>
      <c r="AM238" s="36">
        <v>5</v>
      </c>
    </row>
    <row r="239" spans="1:39" x14ac:dyDescent="0.25">
      <c r="A239" s="436"/>
      <c r="B239" s="39" t="s">
        <v>21</v>
      </c>
      <c r="C239" s="66">
        <v>8.56</v>
      </c>
      <c r="D239" s="188">
        <f t="shared" si="139"/>
        <v>8.56</v>
      </c>
      <c r="E239" s="47">
        <f t="shared" si="112"/>
        <v>1.0854545454545454</v>
      </c>
      <c r="F239" s="47">
        <f t="shared" si="113"/>
        <v>9.6454545454545464</v>
      </c>
      <c r="G239" s="47">
        <f t="shared" si="114"/>
        <v>5.4156363636363638</v>
      </c>
      <c r="H239" s="73">
        <f t="shared" si="115"/>
        <v>1.3800000000000001</v>
      </c>
      <c r="I239" s="66">
        <f t="shared" si="116"/>
        <v>0.47272727272727272</v>
      </c>
      <c r="J239" s="66">
        <f t="shared" si="117"/>
        <v>7.2683636363636364</v>
      </c>
      <c r="K239" s="129">
        <f t="shared" si="118"/>
        <v>2.37709090909091</v>
      </c>
      <c r="L239" s="66">
        <f t="shared" si="119"/>
        <v>3.9818181818181819</v>
      </c>
      <c r="M239" s="48">
        <f t="shared" si="120"/>
        <v>10.777454545454546</v>
      </c>
      <c r="N239" s="122">
        <f t="shared" si="121"/>
        <v>-1.1319999999999997</v>
      </c>
      <c r="O239" s="146">
        <f>'Input Model'!E$10</f>
        <v>55</v>
      </c>
      <c r="P239" s="189">
        <f t="shared" si="122"/>
        <v>470.8</v>
      </c>
      <c r="Q239" s="67">
        <f>'Input Model'!E$19</f>
        <v>59.7</v>
      </c>
      <c r="R239" s="97">
        <f t="shared" si="123"/>
        <v>530.5</v>
      </c>
      <c r="S239" s="67">
        <f>'Input Model'!E$36</f>
        <v>297.86</v>
      </c>
      <c r="T239" s="74">
        <f>'Input Model'!E$44</f>
        <v>75.900000000000006</v>
      </c>
      <c r="U239" s="67">
        <f>'Input Model'!E$56</f>
        <v>26</v>
      </c>
      <c r="V239" s="135">
        <f t="shared" si="124"/>
        <v>399.76</v>
      </c>
      <c r="W239" s="111">
        <f t="shared" si="125"/>
        <v>130.74</v>
      </c>
      <c r="X239" s="68">
        <f>'Input Model'!E$65</f>
        <v>219</v>
      </c>
      <c r="Y239" s="51">
        <f t="shared" si="137"/>
        <v>592.76</v>
      </c>
      <c r="Z239" s="117">
        <f t="shared" si="126"/>
        <v>-62.259999999999991</v>
      </c>
      <c r="AA239" s="146">
        <f>'Input Model'!E$4</f>
        <v>750</v>
      </c>
      <c r="AB239" s="190">
        <f t="shared" si="127"/>
        <v>353100</v>
      </c>
      <c r="AC239" s="67">
        <f t="shared" si="128"/>
        <v>44775</v>
      </c>
      <c r="AD239" s="102">
        <f t="shared" si="129"/>
        <v>397875</v>
      </c>
      <c r="AE239" s="67">
        <f t="shared" si="130"/>
        <v>223395</v>
      </c>
      <c r="AF239" s="74">
        <f t="shared" si="131"/>
        <v>56925.000000000007</v>
      </c>
      <c r="AG239" s="67">
        <f t="shared" si="132"/>
        <v>19500</v>
      </c>
      <c r="AH239" s="67">
        <f t="shared" si="133"/>
        <v>299820</v>
      </c>
      <c r="AI239" s="116">
        <f t="shared" si="134"/>
        <v>98055</v>
      </c>
      <c r="AJ239" s="71">
        <f t="shared" si="135"/>
        <v>164250</v>
      </c>
      <c r="AK239" s="97">
        <f t="shared" si="138"/>
        <v>444570</v>
      </c>
      <c r="AL239" s="106">
        <f t="shared" si="136"/>
        <v>-46695</v>
      </c>
      <c r="AM239" s="36">
        <v>6</v>
      </c>
    </row>
    <row r="240" spans="1:39" x14ac:dyDescent="0.25">
      <c r="A240" s="436"/>
      <c r="B240" s="39" t="s">
        <v>11</v>
      </c>
      <c r="C240" s="66">
        <v>8.43</v>
      </c>
      <c r="D240" s="188">
        <f t="shared" si="139"/>
        <v>8.43</v>
      </c>
      <c r="E240" s="47">
        <f t="shared" si="112"/>
        <v>1.0854545454545454</v>
      </c>
      <c r="F240" s="47">
        <f t="shared" si="113"/>
        <v>9.5154545454545456</v>
      </c>
      <c r="G240" s="47">
        <f t="shared" si="114"/>
        <v>5.4156363636363638</v>
      </c>
      <c r="H240" s="73">
        <f t="shared" si="115"/>
        <v>1.3800000000000001</v>
      </c>
      <c r="I240" s="66">
        <f t="shared" si="116"/>
        <v>0.47272727272727272</v>
      </c>
      <c r="J240" s="66">
        <f t="shared" si="117"/>
        <v>7.2683636363636364</v>
      </c>
      <c r="K240" s="129">
        <f t="shared" si="118"/>
        <v>2.2470909090909092</v>
      </c>
      <c r="L240" s="66">
        <f t="shared" si="119"/>
        <v>3.9818181818181819</v>
      </c>
      <c r="M240" s="48">
        <f t="shared" si="120"/>
        <v>10.777454545454546</v>
      </c>
      <c r="N240" s="122">
        <f t="shared" si="121"/>
        <v>-1.2620000000000005</v>
      </c>
      <c r="O240" s="146">
        <f>'Input Model'!E$10</f>
        <v>55</v>
      </c>
      <c r="P240" s="189">
        <f t="shared" si="122"/>
        <v>463.65</v>
      </c>
      <c r="Q240" s="67">
        <f>'Input Model'!E$19</f>
        <v>59.7</v>
      </c>
      <c r="R240" s="97">
        <f t="shared" si="123"/>
        <v>523.35</v>
      </c>
      <c r="S240" s="67">
        <f>'Input Model'!E$36</f>
        <v>297.86</v>
      </c>
      <c r="T240" s="74">
        <f>'Input Model'!E$44</f>
        <v>75.900000000000006</v>
      </c>
      <c r="U240" s="67">
        <f>'Input Model'!E$56</f>
        <v>26</v>
      </c>
      <c r="V240" s="135">
        <f t="shared" si="124"/>
        <v>399.76</v>
      </c>
      <c r="W240" s="111">
        <f t="shared" si="125"/>
        <v>123.59000000000003</v>
      </c>
      <c r="X240" s="68">
        <f>'Input Model'!E$65</f>
        <v>219</v>
      </c>
      <c r="Y240" s="51">
        <f t="shared" si="137"/>
        <v>592.76</v>
      </c>
      <c r="Z240" s="117">
        <f t="shared" si="126"/>
        <v>-69.409999999999968</v>
      </c>
      <c r="AA240" s="146">
        <f>'Input Model'!E$4</f>
        <v>750</v>
      </c>
      <c r="AB240" s="190">
        <f t="shared" si="127"/>
        <v>347737.5</v>
      </c>
      <c r="AC240" s="67">
        <f t="shared" si="128"/>
        <v>44775</v>
      </c>
      <c r="AD240" s="102">
        <f t="shared" si="129"/>
        <v>392512.5</v>
      </c>
      <c r="AE240" s="67">
        <f t="shared" si="130"/>
        <v>223395</v>
      </c>
      <c r="AF240" s="74">
        <f t="shared" si="131"/>
        <v>56925.000000000007</v>
      </c>
      <c r="AG240" s="67">
        <f t="shared" si="132"/>
        <v>19500</v>
      </c>
      <c r="AH240" s="67">
        <f t="shared" si="133"/>
        <v>299820</v>
      </c>
      <c r="AI240" s="116">
        <f t="shared" si="134"/>
        <v>92692.5</v>
      </c>
      <c r="AJ240" s="71">
        <f t="shared" si="135"/>
        <v>164250</v>
      </c>
      <c r="AK240" s="97">
        <f t="shared" si="138"/>
        <v>444570</v>
      </c>
      <c r="AL240" s="106">
        <f t="shared" si="136"/>
        <v>-52057.5</v>
      </c>
      <c r="AM240" s="36">
        <v>7</v>
      </c>
    </row>
    <row r="241" spans="1:39" x14ac:dyDescent="0.25">
      <c r="A241" s="436"/>
      <c r="B241" s="39" t="s">
        <v>12</v>
      </c>
      <c r="C241" s="66">
        <v>8.35</v>
      </c>
      <c r="D241" s="188">
        <f t="shared" si="139"/>
        <v>8.35</v>
      </c>
      <c r="E241" s="47">
        <f t="shared" si="112"/>
        <v>1.0854545454545454</v>
      </c>
      <c r="F241" s="47">
        <f t="shared" si="113"/>
        <v>9.4354545454545455</v>
      </c>
      <c r="G241" s="47">
        <f t="shared" si="114"/>
        <v>5.4156363636363638</v>
      </c>
      <c r="H241" s="73">
        <f t="shared" si="115"/>
        <v>1.3800000000000001</v>
      </c>
      <c r="I241" s="66">
        <f t="shared" si="116"/>
        <v>0.47272727272727272</v>
      </c>
      <c r="J241" s="66">
        <f t="shared" si="117"/>
        <v>7.2683636363636364</v>
      </c>
      <c r="K241" s="129">
        <f t="shared" si="118"/>
        <v>2.1670909090909092</v>
      </c>
      <c r="L241" s="66">
        <f t="shared" si="119"/>
        <v>3.9818181818181819</v>
      </c>
      <c r="M241" s="48">
        <f t="shared" si="120"/>
        <v>10.777454545454546</v>
      </c>
      <c r="N241" s="122">
        <f t="shared" si="121"/>
        <v>-1.3420000000000005</v>
      </c>
      <c r="O241" s="146">
        <f>'Input Model'!E$10</f>
        <v>55</v>
      </c>
      <c r="P241" s="189">
        <f t="shared" si="122"/>
        <v>459.25</v>
      </c>
      <c r="Q241" s="67">
        <f>'Input Model'!E$19</f>
        <v>59.7</v>
      </c>
      <c r="R241" s="97">
        <f t="shared" si="123"/>
        <v>518.95000000000005</v>
      </c>
      <c r="S241" s="67">
        <f>'Input Model'!E$36</f>
        <v>297.86</v>
      </c>
      <c r="T241" s="74">
        <f>'Input Model'!E$44</f>
        <v>75.900000000000006</v>
      </c>
      <c r="U241" s="67">
        <f>'Input Model'!E$56</f>
        <v>26</v>
      </c>
      <c r="V241" s="135">
        <f t="shared" si="124"/>
        <v>399.76</v>
      </c>
      <c r="W241" s="111">
        <f t="shared" si="125"/>
        <v>119.19000000000005</v>
      </c>
      <c r="X241" s="68">
        <f>'Input Model'!E$65</f>
        <v>219</v>
      </c>
      <c r="Y241" s="51">
        <f t="shared" si="137"/>
        <v>592.76</v>
      </c>
      <c r="Z241" s="117">
        <f t="shared" si="126"/>
        <v>-73.809999999999945</v>
      </c>
      <c r="AA241" s="146">
        <f>'Input Model'!E$4</f>
        <v>750</v>
      </c>
      <c r="AB241" s="190">
        <f t="shared" si="127"/>
        <v>344437.5</v>
      </c>
      <c r="AC241" s="67">
        <f t="shared" si="128"/>
        <v>44775</v>
      </c>
      <c r="AD241" s="102">
        <f t="shared" si="129"/>
        <v>389212.5</v>
      </c>
      <c r="AE241" s="67">
        <f t="shared" si="130"/>
        <v>223395</v>
      </c>
      <c r="AF241" s="74">
        <f t="shared" si="131"/>
        <v>56925.000000000007</v>
      </c>
      <c r="AG241" s="67">
        <f t="shared" si="132"/>
        <v>19500</v>
      </c>
      <c r="AH241" s="67">
        <f t="shared" si="133"/>
        <v>299820</v>
      </c>
      <c r="AI241" s="116">
        <f t="shared" si="134"/>
        <v>89392.5</v>
      </c>
      <c r="AJ241" s="71">
        <f t="shared" si="135"/>
        <v>164250</v>
      </c>
      <c r="AK241" s="97">
        <f t="shared" si="138"/>
        <v>444570</v>
      </c>
      <c r="AL241" s="106">
        <f t="shared" si="136"/>
        <v>-55357.5</v>
      </c>
      <c r="AM241" s="36">
        <v>8</v>
      </c>
    </row>
    <row r="242" spans="1:39" x14ac:dyDescent="0.25">
      <c r="A242" s="436"/>
      <c r="B242" s="39" t="s">
        <v>13</v>
      </c>
      <c r="C242" s="66">
        <v>8.2799999999999994</v>
      </c>
      <c r="D242" s="188">
        <f t="shared" si="139"/>
        <v>8.2799999999999994</v>
      </c>
      <c r="E242" s="47">
        <f t="shared" si="112"/>
        <v>1.0854545454545454</v>
      </c>
      <c r="F242" s="47">
        <f t="shared" si="113"/>
        <v>9.3654545454545453</v>
      </c>
      <c r="G242" s="47">
        <f t="shared" si="114"/>
        <v>5.4156363636363638</v>
      </c>
      <c r="H242" s="73">
        <f t="shared" si="115"/>
        <v>1.3800000000000001</v>
      </c>
      <c r="I242" s="66">
        <f t="shared" si="116"/>
        <v>0.47272727272727272</v>
      </c>
      <c r="J242" s="66">
        <f t="shared" si="117"/>
        <v>7.2683636363636364</v>
      </c>
      <c r="K242" s="129">
        <f t="shared" si="118"/>
        <v>2.0970909090909089</v>
      </c>
      <c r="L242" s="66">
        <f t="shared" si="119"/>
        <v>3.9818181818181819</v>
      </c>
      <c r="M242" s="48">
        <f t="shared" si="120"/>
        <v>10.777454545454546</v>
      </c>
      <c r="N242" s="122">
        <f t="shared" si="121"/>
        <v>-1.4120000000000008</v>
      </c>
      <c r="O242" s="146">
        <f>'Input Model'!E$10</f>
        <v>55</v>
      </c>
      <c r="P242" s="189">
        <f t="shared" si="122"/>
        <v>455.4</v>
      </c>
      <c r="Q242" s="67">
        <f>'Input Model'!E$19</f>
        <v>59.7</v>
      </c>
      <c r="R242" s="97">
        <f t="shared" si="123"/>
        <v>515.1</v>
      </c>
      <c r="S242" s="67">
        <f>'Input Model'!E$36</f>
        <v>297.86</v>
      </c>
      <c r="T242" s="74">
        <f>'Input Model'!E$44</f>
        <v>75.900000000000006</v>
      </c>
      <c r="U242" s="67">
        <f>'Input Model'!E$56</f>
        <v>26</v>
      </c>
      <c r="V242" s="135">
        <f t="shared" si="124"/>
        <v>399.76</v>
      </c>
      <c r="W242" s="111">
        <f t="shared" si="125"/>
        <v>115.34000000000003</v>
      </c>
      <c r="X242" s="68">
        <f>'Input Model'!E$65</f>
        <v>219</v>
      </c>
      <c r="Y242" s="51">
        <f t="shared" si="137"/>
        <v>592.76</v>
      </c>
      <c r="Z242" s="117">
        <f t="shared" si="126"/>
        <v>-77.659999999999968</v>
      </c>
      <c r="AA242" s="146">
        <f>'Input Model'!E$4</f>
        <v>750</v>
      </c>
      <c r="AB242" s="190">
        <f t="shared" si="127"/>
        <v>341550</v>
      </c>
      <c r="AC242" s="67">
        <f t="shared" si="128"/>
        <v>44775</v>
      </c>
      <c r="AD242" s="102">
        <f t="shared" si="129"/>
        <v>386325</v>
      </c>
      <c r="AE242" s="67">
        <f t="shared" si="130"/>
        <v>223395</v>
      </c>
      <c r="AF242" s="74">
        <f t="shared" si="131"/>
        <v>56925.000000000007</v>
      </c>
      <c r="AG242" s="67">
        <f t="shared" si="132"/>
        <v>19500</v>
      </c>
      <c r="AH242" s="67">
        <f t="shared" si="133"/>
        <v>299820</v>
      </c>
      <c r="AI242" s="116">
        <f t="shared" si="134"/>
        <v>86505</v>
      </c>
      <c r="AJ242" s="71">
        <f t="shared" si="135"/>
        <v>164250</v>
      </c>
      <c r="AK242" s="97">
        <f t="shared" si="138"/>
        <v>444570</v>
      </c>
      <c r="AL242" s="106">
        <f t="shared" si="136"/>
        <v>-58245</v>
      </c>
      <c r="AM242" s="36">
        <v>9</v>
      </c>
    </row>
    <row r="243" spans="1:39" x14ac:dyDescent="0.25">
      <c r="A243" s="436"/>
      <c r="B243" s="39" t="s">
        <v>14</v>
      </c>
      <c r="C243" s="66">
        <v>8.2799999999999994</v>
      </c>
      <c r="D243" s="188">
        <f t="shared" si="139"/>
        <v>8.2799999999999994</v>
      </c>
      <c r="E243" s="47">
        <f t="shared" si="112"/>
        <v>1.0854545454545454</v>
      </c>
      <c r="F243" s="47">
        <f t="shared" si="113"/>
        <v>9.3654545454545453</v>
      </c>
      <c r="G243" s="47">
        <f t="shared" si="114"/>
        <v>5.4156363636363638</v>
      </c>
      <c r="H243" s="73">
        <f t="shared" si="115"/>
        <v>1.3800000000000001</v>
      </c>
      <c r="I243" s="66">
        <f t="shared" si="116"/>
        <v>0.47272727272727272</v>
      </c>
      <c r="J243" s="66">
        <f t="shared" si="117"/>
        <v>7.2683636363636364</v>
      </c>
      <c r="K243" s="129">
        <f t="shared" si="118"/>
        <v>2.0970909090909089</v>
      </c>
      <c r="L243" s="66">
        <f t="shared" si="119"/>
        <v>3.9818181818181819</v>
      </c>
      <c r="M243" s="48">
        <f t="shared" si="120"/>
        <v>10.777454545454546</v>
      </c>
      <c r="N243" s="122">
        <f t="shared" si="121"/>
        <v>-1.4120000000000008</v>
      </c>
      <c r="O243" s="146">
        <f>'Input Model'!E$10</f>
        <v>55</v>
      </c>
      <c r="P243" s="189">
        <f t="shared" si="122"/>
        <v>455.4</v>
      </c>
      <c r="Q243" s="67">
        <f>'Input Model'!E$19</f>
        <v>59.7</v>
      </c>
      <c r="R243" s="97">
        <f t="shared" si="123"/>
        <v>515.1</v>
      </c>
      <c r="S243" s="67">
        <f>'Input Model'!E$36</f>
        <v>297.86</v>
      </c>
      <c r="T243" s="74">
        <f>'Input Model'!E$44</f>
        <v>75.900000000000006</v>
      </c>
      <c r="U243" s="67">
        <f>'Input Model'!E$56</f>
        <v>26</v>
      </c>
      <c r="V243" s="135">
        <f t="shared" si="124"/>
        <v>399.76</v>
      </c>
      <c r="W243" s="111">
        <f t="shared" si="125"/>
        <v>115.34000000000003</v>
      </c>
      <c r="X243" s="68">
        <f>'Input Model'!E$65</f>
        <v>219</v>
      </c>
      <c r="Y243" s="51">
        <f t="shared" si="137"/>
        <v>592.76</v>
      </c>
      <c r="Z243" s="117">
        <f t="shared" si="126"/>
        <v>-77.659999999999968</v>
      </c>
      <c r="AA243" s="146">
        <f>'Input Model'!E$4</f>
        <v>750</v>
      </c>
      <c r="AB243" s="190">
        <f t="shared" si="127"/>
        <v>341550</v>
      </c>
      <c r="AC243" s="67">
        <f t="shared" si="128"/>
        <v>44775</v>
      </c>
      <c r="AD243" s="102">
        <f t="shared" si="129"/>
        <v>386325</v>
      </c>
      <c r="AE243" s="67">
        <f t="shared" si="130"/>
        <v>223395</v>
      </c>
      <c r="AF243" s="74">
        <f t="shared" si="131"/>
        <v>56925.000000000007</v>
      </c>
      <c r="AG243" s="67">
        <f t="shared" si="132"/>
        <v>19500</v>
      </c>
      <c r="AH243" s="67">
        <f t="shared" si="133"/>
        <v>299820</v>
      </c>
      <c r="AI243" s="116">
        <f t="shared" si="134"/>
        <v>86505</v>
      </c>
      <c r="AJ243" s="71">
        <f t="shared" si="135"/>
        <v>164250</v>
      </c>
      <c r="AK243" s="97">
        <f t="shared" si="138"/>
        <v>444570</v>
      </c>
      <c r="AL243" s="106">
        <f t="shared" si="136"/>
        <v>-58245</v>
      </c>
      <c r="AM243" s="36">
        <v>10</v>
      </c>
    </row>
    <row r="244" spans="1:39" x14ac:dyDescent="0.25">
      <c r="A244" s="436"/>
      <c r="B244" s="39" t="s">
        <v>15</v>
      </c>
      <c r="C244" s="66">
        <v>8.48</v>
      </c>
      <c r="D244" s="188">
        <f t="shared" si="139"/>
        <v>8.48</v>
      </c>
      <c r="E244" s="47">
        <f t="shared" si="112"/>
        <v>1.0854545454545454</v>
      </c>
      <c r="F244" s="47">
        <f t="shared" si="113"/>
        <v>9.5654545454545463</v>
      </c>
      <c r="G244" s="47">
        <f t="shared" si="114"/>
        <v>5.4156363636363638</v>
      </c>
      <c r="H244" s="73">
        <f t="shared" si="115"/>
        <v>1.3800000000000001</v>
      </c>
      <c r="I244" s="66">
        <f t="shared" si="116"/>
        <v>0.47272727272727272</v>
      </c>
      <c r="J244" s="66">
        <f t="shared" si="117"/>
        <v>7.2683636363636364</v>
      </c>
      <c r="K244" s="129">
        <f t="shared" si="118"/>
        <v>2.29709090909091</v>
      </c>
      <c r="L244" s="66">
        <f t="shared" si="119"/>
        <v>3.9818181818181819</v>
      </c>
      <c r="M244" s="48">
        <f t="shared" si="120"/>
        <v>10.777454545454546</v>
      </c>
      <c r="N244" s="122">
        <f t="shared" si="121"/>
        <v>-1.2119999999999997</v>
      </c>
      <c r="O244" s="146">
        <f>'Input Model'!E$10</f>
        <v>55</v>
      </c>
      <c r="P244" s="189">
        <f t="shared" si="122"/>
        <v>466.40000000000003</v>
      </c>
      <c r="Q244" s="67">
        <f>'Input Model'!E$19</f>
        <v>59.7</v>
      </c>
      <c r="R244" s="97">
        <f t="shared" si="123"/>
        <v>526.1</v>
      </c>
      <c r="S244" s="67">
        <f>'Input Model'!E$36</f>
        <v>297.86</v>
      </c>
      <c r="T244" s="74">
        <f>'Input Model'!E$44</f>
        <v>75.900000000000006</v>
      </c>
      <c r="U244" s="67">
        <f>'Input Model'!E$56</f>
        <v>26</v>
      </c>
      <c r="V244" s="135">
        <f t="shared" si="124"/>
        <v>399.76</v>
      </c>
      <c r="W244" s="111">
        <f t="shared" si="125"/>
        <v>126.34000000000003</v>
      </c>
      <c r="X244" s="68">
        <f>'Input Model'!E$65</f>
        <v>219</v>
      </c>
      <c r="Y244" s="51">
        <f t="shared" si="137"/>
        <v>592.76</v>
      </c>
      <c r="Z244" s="117">
        <f t="shared" si="126"/>
        <v>-66.659999999999968</v>
      </c>
      <c r="AA244" s="146">
        <f>'Input Model'!E$4</f>
        <v>750</v>
      </c>
      <c r="AB244" s="190">
        <f t="shared" si="127"/>
        <v>349800</v>
      </c>
      <c r="AC244" s="67">
        <f t="shared" si="128"/>
        <v>44775</v>
      </c>
      <c r="AD244" s="102">
        <f t="shared" si="129"/>
        <v>394575</v>
      </c>
      <c r="AE244" s="67">
        <f t="shared" si="130"/>
        <v>223395</v>
      </c>
      <c r="AF244" s="74">
        <f t="shared" si="131"/>
        <v>56925.000000000007</v>
      </c>
      <c r="AG244" s="67">
        <f t="shared" si="132"/>
        <v>19500</v>
      </c>
      <c r="AH244" s="67">
        <f t="shared" si="133"/>
        <v>299820</v>
      </c>
      <c r="AI244" s="116">
        <f t="shared" si="134"/>
        <v>94755</v>
      </c>
      <c r="AJ244" s="71">
        <f t="shared" si="135"/>
        <v>164250</v>
      </c>
      <c r="AK244" s="97">
        <f t="shared" si="138"/>
        <v>444570</v>
      </c>
      <c r="AL244" s="106">
        <f t="shared" si="136"/>
        <v>-49995</v>
      </c>
      <c r="AM244" s="36">
        <v>11</v>
      </c>
    </row>
    <row r="245" spans="1:39" x14ac:dyDescent="0.25">
      <c r="A245" s="80"/>
      <c r="B245" s="132" t="s">
        <v>175</v>
      </c>
      <c r="C245" s="79">
        <v>8.64</v>
      </c>
      <c r="D245" s="95">
        <f t="shared" si="139"/>
        <v>8.64</v>
      </c>
      <c r="E245" s="56">
        <f t="shared" si="112"/>
        <v>1.0854545454545454</v>
      </c>
      <c r="F245" s="56">
        <f t="shared" si="113"/>
        <v>9.7254545454545465</v>
      </c>
      <c r="G245" s="56">
        <f t="shared" si="114"/>
        <v>5.4156363636363638</v>
      </c>
      <c r="H245" s="81">
        <f t="shared" si="115"/>
        <v>1.3800000000000001</v>
      </c>
      <c r="I245" s="79">
        <f t="shared" si="116"/>
        <v>0.47272727272727272</v>
      </c>
      <c r="J245" s="79">
        <f t="shared" si="117"/>
        <v>7.2683636363636364</v>
      </c>
      <c r="K245" s="127">
        <f t="shared" si="118"/>
        <v>2.4570909090909101</v>
      </c>
      <c r="L245" s="79">
        <f t="shared" si="119"/>
        <v>3.9818181818181819</v>
      </c>
      <c r="M245" s="57">
        <f t="shared" si="120"/>
        <v>10.777454545454546</v>
      </c>
      <c r="N245" s="123">
        <f t="shared" si="121"/>
        <v>-1.0519999999999996</v>
      </c>
      <c r="O245" s="149">
        <f>'Input Model'!E$10</f>
        <v>55</v>
      </c>
      <c r="P245" s="96">
        <f t="shared" si="122"/>
        <v>475.20000000000005</v>
      </c>
      <c r="Q245" s="76">
        <f>'Input Model'!E$19</f>
        <v>59.7</v>
      </c>
      <c r="R245" s="98">
        <f t="shared" si="123"/>
        <v>534.90000000000009</v>
      </c>
      <c r="S245" s="76">
        <f>'Input Model'!E$36</f>
        <v>297.86</v>
      </c>
      <c r="T245" s="94">
        <f>'Input Model'!E$44</f>
        <v>75.900000000000006</v>
      </c>
      <c r="U245" s="76">
        <f>'Input Model'!E$56</f>
        <v>26</v>
      </c>
      <c r="V245" s="136">
        <f t="shared" si="124"/>
        <v>399.76</v>
      </c>
      <c r="W245" s="112">
        <f t="shared" si="125"/>
        <v>135.1400000000001</v>
      </c>
      <c r="X245" s="78">
        <f>'Input Model'!E$65</f>
        <v>219</v>
      </c>
      <c r="Y245" s="61">
        <f t="shared" si="137"/>
        <v>592.76</v>
      </c>
      <c r="Z245" s="118">
        <f t="shared" si="126"/>
        <v>-57.8599999999999</v>
      </c>
      <c r="AA245" s="149">
        <f>'Input Model'!E$4</f>
        <v>750</v>
      </c>
      <c r="AB245" s="75">
        <f t="shared" si="127"/>
        <v>356400.00000000006</v>
      </c>
      <c r="AC245" s="76">
        <f t="shared" si="128"/>
        <v>44775</v>
      </c>
      <c r="AD245" s="101">
        <f t="shared" si="129"/>
        <v>401175.00000000006</v>
      </c>
      <c r="AE245" s="76">
        <f t="shared" si="130"/>
        <v>223395</v>
      </c>
      <c r="AF245" s="94">
        <f t="shared" si="131"/>
        <v>56925.000000000007</v>
      </c>
      <c r="AG245" s="76">
        <f t="shared" si="132"/>
        <v>19500</v>
      </c>
      <c r="AH245" s="76">
        <f t="shared" si="133"/>
        <v>299820</v>
      </c>
      <c r="AI245" s="115">
        <f t="shared" si="134"/>
        <v>101355.00000000006</v>
      </c>
      <c r="AJ245" s="77">
        <f t="shared" si="135"/>
        <v>164250</v>
      </c>
      <c r="AK245" s="98">
        <f t="shared" si="138"/>
        <v>444570</v>
      </c>
      <c r="AL245" s="107">
        <f t="shared" si="136"/>
        <v>-43394.999999999942</v>
      </c>
      <c r="AM245" s="36">
        <v>12</v>
      </c>
    </row>
    <row r="246" spans="1:39" s="15" customFormat="1" x14ac:dyDescent="0.25">
      <c r="A246" s="425">
        <v>2020</v>
      </c>
      <c r="B246" s="130" t="s">
        <v>178</v>
      </c>
      <c r="C246" s="66">
        <v>9.24</v>
      </c>
      <c r="D246" s="188">
        <f t="shared" si="139"/>
        <v>9.24</v>
      </c>
      <c r="E246" s="47">
        <f t="shared" si="112"/>
        <v>0.55256481481481479</v>
      </c>
      <c r="F246" s="47">
        <f t="shared" si="113"/>
        <v>9.7925648148148152</v>
      </c>
      <c r="G246" s="47">
        <f t="shared" si="114"/>
        <v>5.2312222222222218</v>
      </c>
      <c r="H246" s="73">
        <f t="shared" si="115"/>
        <v>1.4</v>
      </c>
      <c r="I246" s="66">
        <f t="shared" si="116"/>
        <v>0.5</v>
      </c>
      <c r="J246" s="66">
        <f t="shared" si="117"/>
        <v>7.1312222222222221</v>
      </c>
      <c r="K246" s="129">
        <f t="shared" si="118"/>
        <v>2.6613425925925931</v>
      </c>
      <c r="L246" s="66">
        <f t="shared" si="119"/>
        <v>4.1111111111111107</v>
      </c>
      <c r="M246" s="48">
        <f t="shared" si="120"/>
        <v>10.742333333333333</v>
      </c>
      <c r="N246" s="122">
        <f t="shared" si="121"/>
        <v>-0.94976851851851762</v>
      </c>
      <c r="O246" s="146">
        <f>'Input Model'!D$10</f>
        <v>54</v>
      </c>
      <c r="P246" s="189">
        <f t="shared" si="122"/>
        <v>498.96000000000004</v>
      </c>
      <c r="Q246" s="67">
        <f>'Input Model'!D$19</f>
        <v>29.8385</v>
      </c>
      <c r="R246" s="97">
        <f t="shared" si="123"/>
        <v>528.79849999999999</v>
      </c>
      <c r="S246" s="67">
        <f>'Input Model'!D$36</f>
        <v>282.48599999999999</v>
      </c>
      <c r="T246" s="74">
        <f>'Input Model'!D$44</f>
        <v>75.599999999999994</v>
      </c>
      <c r="U246" s="67">
        <f>'Input Model'!D$56</f>
        <v>27</v>
      </c>
      <c r="V246" s="135">
        <f t="shared" si="124"/>
        <v>385.08600000000001</v>
      </c>
      <c r="W246" s="111">
        <f t="shared" si="125"/>
        <v>143.71249999999998</v>
      </c>
      <c r="X246" s="68">
        <f>'Input Model'!D$65</f>
        <v>222</v>
      </c>
      <c r="Y246" s="51">
        <f t="shared" si="137"/>
        <v>580.08600000000001</v>
      </c>
      <c r="Z246" s="117">
        <f t="shared" si="126"/>
        <v>-51.287500000000023</v>
      </c>
      <c r="AA246" s="146">
        <f>'Input Model'!D$4</f>
        <v>750</v>
      </c>
      <c r="AB246" s="190">
        <f t="shared" si="127"/>
        <v>374220</v>
      </c>
      <c r="AC246" s="67">
        <f t="shared" si="128"/>
        <v>22378.875</v>
      </c>
      <c r="AD246" s="102">
        <f t="shared" si="129"/>
        <v>396598.875</v>
      </c>
      <c r="AE246" s="67">
        <f t="shared" si="130"/>
        <v>211864.5</v>
      </c>
      <c r="AF246" s="74">
        <f t="shared" si="131"/>
        <v>56699.999999999993</v>
      </c>
      <c r="AG246" s="67">
        <f t="shared" si="132"/>
        <v>20250</v>
      </c>
      <c r="AH246" s="67">
        <f t="shared" si="133"/>
        <v>288814.5</v>
      </c>
      <c r="AI246" s="116">
        <f t="shared" si="134"/>
        <v>107784.375</v>
      </c>
      <c r="AJ246" s="71">
        <f t="shared" si="135"/>
        <v>166500</v>
      </c>
      <c r="AK246" s="97">
        <f t="shared" si="138"/>
        <v>435064.5</v>
      </c>
      <c r="AL246" s="106">
        <f t="shared" si="136"/>
        <v>-38465.625</v>
      </c>
      <c r="AM246" s="143">
        <v>1</v>
      </c>
    </row>
    <row r="247" spans="1:39" x14ac:dyDescent="0.25">
      <c r="A247" s="436"/>
      <c r="B247" s="39" t="s">
        <v>17</v>
      </c>
      <c r="C247" s="66">
        <v>9.59</v>
      </c>
      <c r="D247" s="188">
        <f t="shared" si="139"/>
        <v>9.59</v>
      </c>
      <c r="E247" s="47">
        <f t="shared" si="112"/>
        <v>0.55256481481481479</v>
      </c>
      <c r="F247" s="47">
        <f t="shared" si="113"/>
        <v>10.142564814814815</v>
      </c>
      <c r="G247" s="47">
        <f t="shared" si="114"/>
        <v>5.2312222222222218</v>
      </c>
      <c r="H247" s="73">
        <f t="shared" si="115"/>
        <v>1.4</v>
      </c>
      <c r="I247" s="66">
        <f t="shared" si="116"/>
        <v>0.5</v>
      </c>
      <c r="J247" s="66">
        <f t="shared" si="117"/>
        <v>7.1312222222222221</v>
      </c>
      <c r="K247" s="129">
        <f t="shared" si="118"/>
        <v>3.0113425925925927</v>
      </c>
      <c r="L247" s="66">
        <f t="shared" si="119"/>
        <v>4.1111111111111107</v>
      </c>
      <c r="M247" s="48">
        <f t="shared" si="120"/>
        <v>10.742333333333333</v>
      </c>
      <c r="N247" s="122">
        <f t="shared" si="121"/>
        <v>-0.59976851851851798</v>
      </c>
      <c r="O247" s="146">
        <f>'Input Model'!D$10</f>
        <v>54</v>
      </c>
      <c r="P247" s="189">
        <f t="shared" si="122"/>
        <v>517.86</v>
      </c>
      <c r="Q247" s="67">
        <f>'Input Model'!D$19</f>
        <v>29.8385</v>
      </c>
      <c r="R247" s="97">
        <f t="shared" si="123"/>
        <v>547.69849999999997</v>
      </c>
      <c r="S247" s="67">
        <f>'Input Model'!D$36</f>
        <v>282.48599999999999</v>
      </c>
      <c r="T247" s="74">
        <f>'Input Model'!D$44</f>
        <v>75.599999999999994</v>
      </c>
      <c r="U247" s="67">
        <f>'Input Model'!D$56</f>
        <v>27</v>
      </c>
      <c r="V247" s="135">
        <f t="shared" si="124"/>
        <v>385.08600000000001</v>
      </c>
      <c r="W247" s="111">
        <f t="shared" si="125"/>
        <v>162.61249999999995</v>
      </c>
      <c r="X247" s="68">
        <f>'Input Model'!D$65</f>
        <v>222</v>
      </c>
      <c r="Y247" s="51">
        <f t="shared" si="137"/>
        <v>580.08600000000001</v>
      </c>
      <c r="Z247" s="117">
        <f t="shared" si="126"/>
        <v>-32.387500000000045</v>
      </c>
      <c r="AA247" s="146">
        <f>'Input Model'!D$4</f>
        <v>750</v>
      </c>
      <c r="AB247" s="190">
        <f t="shared" si="127"/>
        <v>388395</v>
      </c>
      <c r="AC247" s="67">
        <f t="shared" si="128"/>
        <v>22378.875</v>
      </c>
      <c r="AD247" s="102">
        <f t="shared" si="129"/>
        <v>410773.875</v>
      </c>
      <c r="AE247" s="67">
        <f t="shared" si="130"/>
        <v>211864.5</v>
      </c>
      <c r="AF247" s="74">
        <f t="shared" si="131"/>
        <v>56699.999999999993</v>
      </c>
      <c r="AG247" s="67">
        <f t="shared" si="132"/>
        <v>20250</v>
      </c>
      <c r="AH247" s="67">
        <f t="shared" si="133"/>
        <v>288814.5</v>
      </c>
      <c r="AI247" s="116">
        <f t="shared" si="134"/>
        <v>121959.375</v>
      </c>
      <c r="AJ247" s="71">
        <f t="shared" si="135"/>
        <v>166500</v>
      </c>
      <c r="AK247" s="97">
        <f t="shared" si="138"/>
        <v>435064.5</v>
      </c>
      <c r="AL247" s="106">
        <f t="shared" si="136"/>
        <v>-24290.625</v>
      </c>
      <c r="AM247" s="36">
        <v>2</v>
      </c>
    </row>
    <row r="248" spans="1:39" x14ac:dyDescent="0.25">
      <c r="A248" s="436"/>
      <c r="B248" s="39" t="s">
        <v>18</v>
      </c>
      <c r="C248" s="66">
        <v>10.3</v>
      </c>
      <c r="D248" s="188">
        <f t="shared" si="139"/>
        <v>10.3</v>
      </c>
      <c r="E248" s="47">
        <f t="shared" si="112"/>
        <v>0.55256481481481479</v>
      </c>
      <c r="F248" s="47">
        <f t="shared" si="113"/>
        <v>10.852564814814816</v>
      </c>
      <c r="G248" s="47">
        <f t="shared" si="114"/>
        <v>5.2312222222222218</v>
      </c>
      <c r="H248" s="73">
        <f t="shared" si="115"/>
        <v>1.4</v>
      </c>
      <c r="I248" s="66">
        <f t="shared" si="116"/>
        <v>0.5</v>
      </c>
      <c r="J248" s="66">
        <f t="shared" si="117"/>
        <v>7.1312222222222221</v>
      </c>
      <c r="K248" s="129">
        <f t="shared" si="118"/>
        <v>3.7213425925925936</v>
      </c>
      <c r="L248" s="66">
        <f t="shared" si="119"/>
        <v>4.1111111111111107</v>
      </c>
      <c r="M248" s="48">
        <f t="shared" si="120"/>
        <v>10.742333333333333</v>
      </c>
      <c r="N248" s="122">
        <f t="shared" si="121"/>
        <v>0.11023148148148287</v>
      </c>
      <c r="O248" s="146">
        <f>'Input Model'!D$10</f>
        <v>54</v>
      </c>
      <c r="P248" s="189">
        <f t="shared" si="122"/>
        <v>556.20000000000005</v>
      </c>
      <c r="Q248" s="67">
        <f>'Input Model'!D$19</f>
        <v>29.8385</v>
      </c>
      <c r="R248" s="97">
        <f t="shared" si="123"/>
        <v>586.0385</v>
      </c>
      <c r="S248" s="67">
        <f>'Input Model'!D$36</f>
        <v>282.48599999999999</v>
      </c>
      <c r="T248" s="74">
        <f>'Input Model'!D$44</f>
        <v>75.599999999999994</v>
      </c>
      <c r="U248" s="67">
        <f>'Input Model'!D$56</f>
        <v>27</v>
      </c>
      <c r="V248" s="135">
        <f t="shared" si="124"/>
        <v>385.08600000000001</v>
      </c>
      <c r="W248" s="111">
        <f t="shared" si="125"/>
        <v>200.95249999999999</v>
      </c>
      <c r="X248" s="68">
        <f>'Input Model'!D$65</f>
        <v>222</v>
      </c>
      <c r="Y248" s="51">
        <f t="shared" si="137"/>
        <v>580.08600000000001</v>
      </c>
      <c r="Z248" s="117">
        <f t="shared" si="126"/>
        <v>5.9524999999999864</v>
      </c>
      <c r="AA248" s="146">
        <f>'Input Model'!D$4</f>
        <v>750</v>
      </c>
      <c r="AB248" s="190">
        <f t="shared" si="127"/>
        <v>417150.00000000006</v>
      </c>
      <c r="AC248" s="67">
        <f t="shared" si="128"/>
        <v>22378.875</v>
      </c>
      <c r="AD248" s="102">
        <f t="shared" si="129"/>
        <v>439528.87500000006</v>
      </c>
      <c r="AE248" s="67">
        <f t="shared" si="130"/>
        <v>211864.5</v>
      </c>
      <c r="AF248" s="74">
        <f t="shared" si="131"/>
        <v>56699.999999999993</v>
      </c>
      <c r="AG248" s="67">
        <f t="shared" si="132"/>
        <v>20250</v>
      </c>
      <c r="AH248" s="67">
        <f t="shared" si="133"/>
        <v>288814.5</v>
      </c>
      <c r="AI248" s="116">
        <f t="shared" si="134"/>
        <v>150714.37500000006</v>
      </c>
      <c r="AJ248" s="71">
        <f t="shared" si="135"/>
        <v>166500</v>
      </c>
      <c r="AK248" s="97">
        <f t="shared" si="138"/>
        <v>435064.5</v>
      </c>
      <c r="AL248" s="106">
        <f t="shared" si="136"/>
        <v>4464.3750000000582</v>
      </c>
      <c r="AM248" s="36">
        <v>3</v>
      </c>
    </row>
    <row r="249" spans="1:39" x14ac:dyDescent="0.25">
      <c r="A249" s="436"/>
      <c r="B249" s="39" t="s">
        <v>19</v>
      </c>
      <c r="C249" s="66">
        <v>10.9</v>
      </c>
      <c r="D249" s="188">
        <f t="shared" si="139"/>
        <v>10.9</v>
      </c>
      <c r="E249" s="47">
        <f t="shared" si="112"/>
        <v>0.55256481481481479</v>
      </c>
      <c r="F249" s="47">
        <f t="shared" si="113"/>
        <v>11.452564814814815</v>
      </c>
      <c r="G249" s="47">
        <f t="shared" si="114"/>
        <v>5.2312222222222218</v>
      </c>
      <c r="H249" s="73">
        <f t="shared" si="115"/>
        <v>1.4</v>
      </c>
      <c r="I249" s="66">
        <f t="shared" si="116"/>
        <v>0.5</v>
      </c>
      <c r="J249" s="66">
        <f t="shared" si="117"/>
        <v>7.1312222222222221</v>
      </c>
      <c r="K249" s="129">
        <f t="shared" si="118"/>
        <v>4.3213425925925932</v>
      </c>
      <c r="L249" s="66">
        <f t="shared" si="119"/>
        <v>4.1111111111111107</v>
      </c>
      <c r="M249" s="48">
        <f t="shared" si="120"/>
        <v>10.742333333333333</v>
      </c>
      <c r="N249" s="122">
        <f t="shared" si="121"/>
        <v>0.71023148148148252</v>
      </c>
      <c r="O249" s="146">
        <f>'Input Model'!D$10</f>
        <v>54</v>
      </c>
      <c r="P249" s="189">
        <f t="shared" si="122"/>
        <v>588.6</v>
      </c>
      <c r="Q249" s="67">
        <f>'Input Model'!D$19</f>
        <v>29.8385</v>
      </c>
      <c r="R249" s="97">
        <f t="shared" si="123"/>
        <v>618.43849999999998</v>
      </c>
      <c r="S249" s="67">
        <f>'Input Model'!D$36</f>
        <v>282.48599999999999</v>
      </c>
      <c r="T249" s="74">
        <f>'Input Model'!D$44</f>
        <v>75.599999999999994</v>
      </c>
      <c r="U249" s="67">
        <f>'Input Model'!D$56</f>
        <v>27</v>
      </c>
      <c r="V249" s="135">
        <f t="shared" si="124"/>
        <v>385.08600000000001</v>
      </c>
      <c r="W249" s="111">
        <f t="shared" si="125"/>
        <v>233.35249999999996</v>
      </c>
      <c r="X249" s="68">
        <f>'Input Model'!D$65</f>
        <v>222</v>
      </c>
      <c r="Y249" s="51">
        <f t="shared" si="137"/>
        <v>580.08600000000001</v>
      </c>
      <c r="Z249" s="117">
        <f t="shared" si="126"/>
        <v>38.352499999999964</v>
      </c>
      <c r="AA249" s="146">
        <f>'Input Model'!D$4</f>
        <v>750</v>
      </c>
      <c r="AB249" s="190">
        <f t="shared" si="127"/>
        <v>441450</v>
      </c>
      <c r="AC249" s="67">
        <f t="shared" si="128"/>
        <v>22378.875</v>
      </c>
      <c r="AD249" s="102">
        <f t="shared" si="129"/>
        <v>463828.875</v>
      </c>
      <c r="AE249" s="67">
        <f t="shared" si="130"/>
        <v>211864.5</v>
      </c>
      <c r="AF249" s="74">
        <f t="shared" si="131"/>
        <v>56699.999999999993</v>
      </c>
      <c r="AG249" s="67">
        <f t="shared" si="132"/>
        <v>20250</v>
      </c>
      <c r="AH249" s="67">
        <f t="shared" si="133"/>
        <v>288814.5</v>
      </c>
      <c r="AI249" s="116">
        <f t="shared" si="134"/>
        <v>175014.375</v>
      </c>
      <c r="AJ249" s="71">
        <f t="shared" si="135"/>
        <v>166500</v>
      </c>
      <c r="AK249" s="97">
        <f t="shared" si="138"/>
        <v>435064.5</v>
      </c>
      <c r="AL249" s="106">
        <f t="shared" si="136"/>
        <v>28764.375</v>
      </c>
      <c r="AM249" s="36">
        <v>4</v>
      </c>
    </row>
    <row r="250" spans="1:39" x14ac:dyDescent="0.25">
      <c r="A250" s="436"/>
      <c r="B250" s="133" t="s">
        <v>179</v>
      </c>
      <c r="C250" s="66">
        <v>11.3</v>
      </c>
      <c r="D250" s="188">
        <f t="shared" si="139"/>
        <v>11.3</v>
      </c>
      <c r="E250" s="47">
        <f t="shared" si="112"/>
        <v>0.55256481481481479</v>
      </c>
      <c r="F250" s="47">
        <f t="shared" si="113"/>
        <v>11.852564814814816</v>
      </c>
      <c r="G250" s="47">
        <f t="shared" si="114"/>
        <v>5.2312222222222218</v>
      </c>
      <c r="H250" s="73">
        <f t="shared" si="115"/>
        <v>1.4</v>
      </c>
      <c r="I250" s="66">
        <f t="shared" si="116"/>
        <v>0.5</v>
      </c>
      <c r="J250" s="66">
        <f t="shared" si="117"/>
        <v>7.1312222222222221</v>
      </c>
      <c r="K250" s="129">
        <f t="shared" si="118"/>
        <v>4.7213425925925936</v>
      </c>
      <c r="L250" s="66">
        <f t="shared" si="119"/>
        <v>4.1111111111111107</v>
      </c>
      <c r="M250" s="48">
        <f t="shared" si="120"/>
        <v>10.742333333333333</v>
      </c>
      <c r="N250" s="122">
        <f t="shared" si="121"/>
        <v>1.1102314814814829</v>
      </c>
      <c r="O250" s="146">
        <f>'Input Model'!D$10</f>
        <v>54</v>
      </c>
      <c r="P250" s="189">
        <f t="shared" si="122"/>
        <v>610.20000000000005</v>
      </c>
      <c r="Q250" s="67">
        <f>'Input Model'!D$19</f>
        <v>29.8385</v>
      </c>
      <c r="R250" s="97">
        <f t="shared" si="123"/>
        <v>640.0385</v>
      </c>
      <c r="S250" s="67">
        <f>'Input Model'!D$36</f>
        <v>282.48599999999999</v>
      </c>
      <c r="T250" s="74">
        <f>'Input Model'!D$44</f>
        <v>75.599999999999994</v>
      </c>
      <c r="U250" s="67">
        <f>'Input Model'!D$56</f>
        <v>27</v>
      </c>
      <c r="V250" s="135">
        <f t="shared" si="124"/>
        <v>385.08600000000001</v>
      </c>
      <c r="W250" s="111">
        <f t="shared" si="125"/>
        <v>254.95249999999999</v>
      </c>
      <c r="X250" s="68">
        <f>'Input Model'!D$65</f>
        <v>222</v>
      </c>
      <c r="Y250" s="51">
        <f t="shared" si="137"/>
        <v>580.08600000000001</v>
      </c>
      <c r="Z250" s="117">
        <f t="shared" si="126"/>
        <v>59.952499999999986</v>
      </c>
      <c r="AA250" s="146">
        <f>'Input Model'!D$4</f>
        <v>750</v>
      </c>
      <c r="AB250" s="190">
        <f t="shared" si="127"/>
        <v>457650.00000000006</v>
      </c>
      <c r="AC250" s="67">
        <f t="shared" si="128"/>
        <v>22378.875</v>
      </c>
      <c r="AD250" s="102">
        <f t="shared" si="129"/>
        <v>480028.87500000006</v>
      </c>
      <c r="AE250" s="67">
        <f t="shared" si="130"/>
        <v>211864.5</v>
      </c>
      <c r="AF250" s="74">
        <f t="shared" si="131"/>
        <v>56699.999999999993</v>
      </c>
      <c r="AG250" s="67">
        <f t="shared" si="132"/>
        <v>20250</v>
      </c>
      <c r="AH250" s="67">
        <f t="shared" si="133"/>
        <v>288814.5</v>
      </c>
      <c r="AI250" s="116">
        <f t="shared" si="134"/>
        <v>191214.37500000006</v>
      </c>
      <c r="AJ250" s="71">
        <f t="shared" si="135"/>
        <v>166500</v>
      </c>
      <c r="AK250" s="97">
        <f t="shared" si="138"/>
        <v>435064.5</v>
      </c>
      <c r="AL250" s="106">
        <f t="shared" si="136"/>
        <v>44964.375000000058</v>
      </c>
      <c r="AM250" s="36">
        <v>5</v>
      </c>
    </row>
    <row r="251" spans="1:39" x14ac:dyDescent="0.25">
      <c r="A251" s="436"/>
      <c r="B251" s="39" t="s">
        <v>21</v>
      </c>
      <c r="C251" s="66">
        <v>12.7</v>
      </c>
      <c r="D251" s="188">
        <f t="shared" si="139"/>
        <v>12.7</v>
      </c>
      <c r="E251" s="47">
        <f t="shared" si="112"/>
        <v>0.55256481481481479</v>
      </c>
      <c r="F251" s="47">
        <f t="shared" si="113"/>
        <v>13.252564814814814</v>
      </c>
      <c r="G251" s="47">
        <f t="shared" si="114"/>
        <v>5.2312222222222218</v>
      </c>
      <c r="H251" s="73">
        <f t="shared" si="115"/>
        <v>1.4</v>
      </c>
      <c r="I251" s="66">
        <f t="shared" si="116"/>
        <v>0.5</v>
      </c>
      <c r="J251" s="66">
        <f t="shared" si="117"/>
        <v>7.1312222222222221</v>
      </c>
      <c r="K251" s="129">
        <f t="shared" si="118"/>
        <v>6.1213425925925922</v>
      </c>
      <c r="L251" s="66">
        <f t="shared" si="119"/>
        <v>4.1111111111111107</v>
      </c>
      <c r="M251" s="48">
        <f t="shared" si="120"/>
        <v>10.742333333333333</v>
      </c>
      <c r="N251" s="122">
        <f t="shared" si="121"/>
        <v>2.5102314814814815</v>
      </c>
      <c r="O251" s="146">
        <f>'Input Model'!D$10</f>
        <v>54</v>
      </c>
      <c r="P251" s="189">
        <f t="shared" si="122"/>
        <v>685.8</v>
      </c>
      <c r="Q251" s="67">
        <f>'Input Model'!D$19</f>
        <v>29.8385</v>
      </c>
      <c r="R251" s="97">
        <f t="shared" si="123"/>
        <v>715.63849999999991</v>
      </c>
      <c r="S251" s="67">
        <f>'Input Model'!D$36</f>
        <v>282.48599999999999</v>
      </c>
      <c r="T251" s="74">
        <f>'Input Model'!D$44</f>
        <v>75.599999999999994</v>
      </c>
      <c r="U251" s="67">
        <f>'Input Model'!D$56</f>
        <v>27</v>
      </c>
      <c r="V251" s="135">
        <f t="shared" si="124"/>
        <v>385.08600000000001</v>
      </c>
      <c r="W251" s="111">
        <f t="shared" si="125"/>
        <v>330.5524999999999</v>
      </c>
      <c r="X251" s="68">
        <f>'Input Model'!D$65</f>
        <v>222</v>
      </c>
      <c r="Y251" s="51">
        <f t="shared" si="137"/>
        <v>580.08600000000001</v>
      </c>
      <c r="Z251" s="117">
        <f t="shared" si="126"/>
        <v>135.5524999999999</v>
      </c>
      <c r="AA251" s="146">
        <f>'Input Model'!D$4</f>
        <v>750</v>
      </c>
      <c r="AB251" s="190">
        <f t="shared" si="127"/>
        <v>514349.99999999994</v>
      </c>
      <c r="AC251" s="67">
        <f t="shared" si="128"/>
        <v>22378.875</v>
      </c>
      <c r="AD251" s="102">
        <f t="shared" si="129"/>
        <v>536728.875</v>
      </c>
      <c r="AE251" s="67">
        <f t="shared" si="130"/>
        <v>211864.5</v>
      </c>
      <c r="AF251" s="74">
        <f t="shared" si="131"/>
        <v>56699.999999999993</v>
      </c>
      <c r="AG251" s="67">
        <f t="shared" si="132"/>
        <v>20250</v>
      </c>
      <c r="AH251" s="67">
        <f t="shared" si="133"/>
        <v>288814.5</v>
      </c>
      <c r="AI251" s="116">
        <f t="shared" si="134"/>
        <v>247914.375</v>
      </c>
      <c r="AJ251" s="71">
        <f t="shared" si="135"/>
        <v>166500</v>
      </c>
      <c r="AK251" s="97">
        <f t="shared" si="138"/>
        <v>435064.5</v>
      </c>
      <c r="AL251" s="106">
        <f t="shared" si="136"/>
        <v>101664.375</v>
      </c>
      <c r="AM251" s="36">
        <v>6</v>
      </c>
    </row>
    <row r="252" spans="1:39" x14ac:dyDescent="0.25">
      <c r="A252" s="436"/>
      <c r="B252" s="39" t="s">
        <v>11</v>
      </c>
      <c r="C252" s="66">
        <v>13.3</v>
      </c>
      <c r="D252" s="188">
        <f t="shared" si="139"/>
        <v>13.3</v>
      </c>
      <c r="E252" s="47">
        <f t="shared" si="112"/>
        <v>0.55256481481481479</v>
      </c>
      <c r="F252" s="47">
        <f t="shared" si="113"/>
        <v>13.852564814814816</v>
      </c>
      <c r="G252" s="47">
        <f t="shared" si="114"/>
        <v>5.2312222222222218</v>
      </c>
      <c r="H252" s="73">
        <f t="shared" si="115"/>
        <v>1.4</v>
      </c>
      <c r="I252" s="66">
        <f t="shared" si="116"/>
        <v>0.5</v>
      </c>
      <c r="J252" s="66">
        <f t="shared" si="117"/>
        <v>7.1312222222222221</v>
      </c>
      <c r="K252" s="129">
        <f t="shared" si="118"/>
        <v>6.7213425925925936</v>
      </c>
      <c r="L252" s="66">
        <f t="shared" si="119"/>
        <v>4.1111111111111107</v>
      </c>
      <c r="M252" s="48">
        <f t="shared" si="120"/>
        <v>10.742333333333333</v>
      </c>
      <c r="N252" s="122">
        <f t="shared" si="121"/>
        <v>3.1102314814814829</v>
      </c>
      <c r="O252" s="146">
        <f>'Input Model'!D$10</f>
        <v>54</v>
      </c>
      <c r="P252" s="189">
        <f t="shared" si="122"/>
        <v>718.2</v>
      </c>
      <c r="Q252" s="67">
        <f>'Input Model'!D$19</f>
        <v>29.8385</v>
      </c>
      <c r="R252" s="97">
        <f t="shared" si="123"/>
        <v>748.0385</v>
      </c>
      <c r="S252" s="67">
        <f>'Input Model'!D$36</f>
        <v>282.48599999999999</v>
      </c>
      <c r="T252" s="74">
        <f>'Input Model'!D$44</f>
        <v>75.599999999999994</v>
      </c>
      <c r="U252" s="67">
        <f>'Input Model'!D$56</f>
        <v>27</v>
      </c>
      <c r="V252" s="135">
        <f t="shared" si="124"/>
        <v>385.08600000000001</v>
      </c>
      <c r="W252" s="111">
        <f t="shared" si="125"/>
        <v>362.95249999999999</v>
      </c>
      <c r="X252" s="68">
        <f>'Input Model'!D$65</f>
        <v>222</v>
      </c>
      <c r="Y252" s="51">
        <f t="shared" si="137"/>
        <v>580.08600000000001</v>
      </c>
      <c r="Z252" s="117">
        <f t="shared" si="126"/>
        <v>167.95249999999999</v>
      </c>
      <c r="AA252" s="146">
        <f>'Input Model'!D$4</f>
        <v>750</v>
      </c>
      <c r="AB252" s="190">
        <f t="shared" si="127"/>
        <v>538650</v>
      </c>
      <c r="AC252" s="67">
        <f t="shared" si="128"/>
        <v>22378.875</v>
      </c>
      <c r="AD252" s="102">
        <f t="shared" si="129"/>
        <v>561028.875</v>
      </c>
      <c r="AE252" s="67">
        <f t="shared" si="130"/>
        <v>211864.5</v>
      </c>
      <c r="AF252" s="74">
        <f t="shared" si="131"/>
        <v>56699.999999999993</v>
      </c>
      <c r="AG252" s="67">
        <f t="shared" si="132"/>
        <v>20250</v>
      </c>
      <c r="AH252" s="67">
        <f t="shared" si="133"/>
        <v>288814.5</v>
      </c>
      <c r="AI252" s="116">
        <f t="shared" si="134"/>
        <v>272214.375</v>
      </c>
      <c r="AJ252" s="71">
        <f t="shared" si="135"/>
        <v>166500</v>
      </c>
      <c r="AK252" s="97">
        <f t="shared" si="138"/>
        <v>435064.5</v>
      </c>
      <c r="AL252" s="106">
        <f t="shared" si="136"/>
        <v>125964.375</v>
      </c>
      <c r="AM252" s="36">
        <v>7</v>
      </c>
    </row>
    <row r="253" spans="1:39" x14ac:dyDescent="0.25">
      <c r="A253" s="436"/>
      <c r="B253" s="39" t="s">
        <v>12</v>
      </c>
      <c r="C253" s="66">
        <v>13.8</v>
      </c>
      <c r="D253" s="188">
        <f t="shared" si="139"/>
        <v>13.8</v>
      </c>
      <c r="E253" s="47">
        <f t="shared" si="112"/>
        <v>0.55256481481481479</v>
      </c>
      <c r="F253" s="47">
        <f t="shared" si="113"/>
        <v>14.352564814814816</v>
      </c>
      <c r="G253" s="47">
        <f t="shared" si="114"/>
        <v>5.2312222222222218</v>
      </c>
      <c r="H253" s="73">
        <f t="shared" si="115"/>
        <v>1.4</v>
      </c>
      <c r="I253" s="66">
        <f t="shared" si="116"/>
        <v>0.5</v>
      </c>
      <c r="J253" s="66">
        <f t="shared" si="117"/>
        <v>7.1312222222222221</v>
      </c>
      <c r="K253" s="129">
        <f t="shared" si="118"/>
        <v>7.2213425925925936</v>
      </c>
      <c r="L253" s="66">
        <f t="shared" si="119"/>
        <v>4.1111111111111107</v>
      </c>
      <c r="M253" s="48">
        <f t="shared" si="120"/>
        <v>10.742333333333333</v>
      </c>
      <c r="N253" s="122">
        <f t="shared" si="121"/>
        <v>3.6102314814814829</v>
      </c>
      <c r="O253" s="146">
        <f>'Input Model'!D$10</f>
        <v>54</v>
      </c>
      <c r="P253" s="189">
        <f t="shared" si="122"/>
        <v>745.2</v>
      </c>
      <c r="Q253" s="67">
        <f>'Input Model'!D$19</f>
        <v>29.8385</v>
      </c>
      <c r="R253" s="97">
        <f t="shared" si="123"/>
        <v>775.0385</v>
      </c>
      <c r="S253" s="67">
        <f>'Input Model'!D$36</f>
        <v>282.48599999999999</v>
      </c>
      <c r="T253" s="74">
        <f>'Input Model'!D$44</f>
        <v>75.599999999999994</v>
      </c>
      <c r="U253" s="67">
        <f>'Input Model'!D$56</f>
        <v>27</v>
      </c>
      <c r="V253" s="135">
        <f t="shared" si="124"/>
        <v>385.08600000000001</v>
      </c>
      <c r="W253" s="111">
        <f t="shared" si="125"/>
        <v>389.95249999999999</v>
      </c>
      <c r="X253" s="68">
        <f>'Input Model'!D$65</f>
        <v>222</v>
      </c>
      <c r="Y253" s="51">
        <f t="shared" si="137"/>
        <v>580.08600000000001</v>
      </c>
      <c r="Z253" s="117">
        <f t="shared" si="126"/>
        <v>194.95249999999999</v>
      </c>
      <c r="AA253" s="146">
        <f>'Input Model'!D$4</f>
        <v>750</v>
      </c>
      <c r="AB253" s="190">
        <f t="shared" si="127"/>
        <v>558900</v>
      </c>
      <c r="AC253" s="67">
        <f t="shared" si="128"/>
        <v>22378.875</v>
      </c>
      <c r="AD253" s="102">
        <f t="shared" si="129"/>
        <v>581278.875</v>
      </c>
      <c r="AE253" s="67">
        <f t="shared" si="130"/>
        <v>211864.5</v>
      </c>
      <c r="AF253" s="74">
        <f t="shared" si="131"/>
        <v>56699.999999999993</v>
      </c>
      <c r="AG253" s="67">
        <f t="shared" si="132"/>
        <v>20250</v>
      </c>
      <c r="AH253" s="67">
        <f t="shared" si="133"/>
        <v>288814.5</v>
      </c>
      <c r="AI253" s="116">
        <f t="shared" si="134"/>
        <v>292464.375</v>
      </c>
      <c r="AJ253" s="71">
        <f t="shared" si="135"/>
        <v>166500</v>
      </c>
      <c r="AK253" s="97">
        <f t="shared" si="138"/>
        <v>435064.5</v>
      </c>
      <c r="AL253" s="106">
        <f t="shared" si="136"/>
        <v>146214.375</v>
      </c>
      <c r="AM253" s="36">
        <v>8</v>
      </c>
    </row>
    <row r="254" spans="1:39" x14ac:dyDescent="0.25">
      <c r="A254" s="436"/>
      <c r="B254" s="39" t="s">
        <v>13</v>
      </c>
      <c r="C254" s="66">
        <v>14.8</v>
      </c>
      <c r="D254" s="188">
        <f t="shared" si="139"/>
        <v>14.8</v>
      </c>
      <c r="E254" s="47">
        <f t="shared" si="112"/>
        <v>0.55256481481481479</v>
      </c>
      <c r="F254" s="47">
        <f t="shared" si="113"/>
        <v>15.352564814814816</v>
      </c>
      <c r="G254" s="47">
        <f t="shared" si="114"/>
        <v>5.2312222222222218</v>
      </c>
      <c r="H254" s="73">
        <f t="shared" si="115"/>
        <v>1.4</v>
      </c>
      <c r="I254" s="66">
        <f t="shared" si="116"/>
        <v>0.5</v>
      </c>
      <c r="J254" s="66">
        <f t="shared" si="117"/>
        <v>7.1312222222222221</v>
      </c>
      <c r="K254" s="129">
        <f t="shared" si="118"/>
        <v>8.2213425925925936</v>
      </c>
      <c r="L254" s="66">
        <f t="shared" si="119"/>
        <v>4.1111111111111107</v>
      </c>
      <c r="M254" s="48">
        <f t="shared" si="120"/>
        <v>10.742333333333333</v>
      </c>
      <c r="N254" s="122">
        <f t="shared" si="121"/>
        <v>4.6102314814814829</v>
      </c>
      <c r="O254" s="146">
        <f>'Input Model'!D$10</f>
        <v>54</v>
      </c>
      <c r="P254" s="189">
        <f t="shared" si="122"/>
        <v>799.2</v>
      </c>
      <c r="Q254" s="67">
        <f>'Input Model'!D$19</f>
        <v>29.8385</v>
      </c>
      <c r="R254" s="97">
        <f t="shared" si="123"/>
        <v>829.0385</v>
      </c>
      <c r="S254" s="67">
        <f>'Input Model'!D$36</f>
        <v>282.48599999999999</v>
      </c>
      <c r="T254" s="74">
        <f>'Input Model'!D$44</f>
        <v>75.599999999999994</v>
      </c>
      <c r="U254" s="67">
        <f>'Input Model'!D$56</f>
        <v>27</v>
      </c>
      <c r="V254" s="135">
        <f t="shared" si="124"/>
        <v>385.08600000000001</v>
      </c>
      <c r="W254" s="111">
        <f t="shared" si="125"/>
        <v>443.95249999999999</v>
      </c>
      <c r="X254" s="68">
        <f>'Input Model'!D$65</f>
        <v>222</v>
      </c>
      <c r="Y254" s="51">
        <f t="shared" si="137"/>
        <v>580.08600000000001</v>
      </c>
      <c r="Z254" s="117">
        <f t="shared" si="126"/>
        <v>248.95249999999999</v>
      </c>
      <c r="AA254" s="146">
        <f>'Input Model'!D$4</f>
        <v>750</v>
      </c>
      <c r="AB254" s="190">
        <f t="shared" si="127"/>
        <v>599400</v>
      </c>
      <c r="AC254" s="67">
        <f t="shared" si="128"/>
        <v>22378.875</v>
      </c>
      <c r="AD254" s="102">
        <f t="shared" si="129"/>
        <v>621778.875</v>
      </c>
      <c r="AE254" s="67">
        <f t="shared" si="130"/>
        <v>211864.5</v>
      </c>
      <c r="AF254" s="74">
        <f t="shared" si="131"/>
        <v>56699.999999999993</v>
      </c>
      <c r="AG254" s="67">
        <f t="shared" si="132"/>
        <v>20250</v>
      </c>
      <c r="AH254" s="67">
        <f t="shared" si="133"/>
        <v>288814.5</v>
      </c>
      <c r="AI254" s="116">
        <f t="shared" si="134"/>
        <v>332964.375</v>
      </c>
      <c r="AJ254" s="71">
        <f t="shared" si="135"/>
        <v>166500</v>
      </c>
      <c r="AK254" s="97">
        <f t="shared" si="138"/>
        <v>435064.5</v>
      </c>
      <c r="AL254" s="106">
        <f t="shared" si="136"/>
        <v>186714.375</v>
      </c>
      <c r="AM254" s="36">
        <v>9</v>
      </c>
    </row>
    <row r="255" spans="1:39" x14ac:dyDescent="0.25">
      <c r="A255" s="436"/>
      <c r="B255" s="39" t="s">
        <v>14</v>
      </c>
      <c r="C255" s="66">
        <v>14.7</v>
      </c>
      <c r="D255" s="188">
        <f t="shared" si="139"/>
        <v>14.7</v>
      </c>
      <c r="E255" s="47">
        <f t="shared" si="112"/>
        <v>0.55256481481481479</v>
      </c>
      <c r="F255" s="47">
        <f t="shared" si="113"/>
        <v>15.252564814814814</v>
      </c>
      <c r="G255" s="47">
        <f t="shared" si="114"/>
        <v>5.2312222222222218</v>
      </c>
      <c r="H255" s="73">
        <f t="shared" si="115"/>
        <v>1.4</v>
      </c>
      <c r="I255" s="66">
        <f t="shared" si="116"/>
        <v>0.5</v>
      </c>
      <c r="J255" s="66">
        <f t="shared" si="117"/>
        <v>7.1312222222222221</v>
      </c>
      <c r="K255" s="129">
        <f t="shared" si="118"/>
        <v>8.1213425925925922</v>
      </c>
      <c r="L255" s="66">
        <f t="shared" si="119"/>
        <v>4.1111111111111107</v>
      </c>
      <c r="M255" s="48">
        <f t="shared" si="120"/>
        <v>10.742333333333333</v>
      </c>
      <c r="N255" s="122">
        <f t="shared" si="121"/>
        <v>4.5102314814814815</v>
      </c>
      <c r="O255" s="146">
        <f>'Input Model'!D$10</f>
        <v>54</v>
      </c>
      <c r="P255" s="189">
        <f t="shared" si="122"/>
        <v>793.8</v>
      </c>
      <c r="Q255" s="67">
        <f>'Input Model'!D$19</f>
        <v>29.8385</v>
      </c>
      <c r="R255" s="97">
        <f t="shared" si="123"/>
        <v>823.63849999999991</v>
      </c>
      <c r="S255" s="67">
        <f>'Input Model'!D$36</f>
        <v>282.48599999999999</v>
      </c>
      <c r="T255" s="74">
        <f>'Input Model'!D$44</f>
        <v>75.599999999999994</v>
      </c>
      <c r="U255" s="67">
        <f>'Input Model'!D$56</f>
        <v>27</v>
      </c>
      <c r="V255" s="135">
        <f t="shared" si="124"/>
        <v>385.08600000000001</v>
      </c>
      <c r="W255" s="111">
        <f t="shared" si="125"/>
        <v>438.5524999999999</v>
      </c>
      <c r="X255" s="68">
        <f>'Input Model'!D$65</f>
        <v>222</v>
      </c>
      <c r="Y255" s="51">
        <f t="shared" si="137"/>
        <v>580.08600000000001</v>
      </c>
      <c r="Z255" s="117">
        <f t="shared" si="126"/>
        <v>243.5524999999999</v>
      </c>
      <c r="AA255" s="146">
        <f>'Input Model'!D$4</f>
        <v>750</v>
      </c>
      <c r="AB255" s="190">
        <f t="shared" si="127"/>
        <v>595350</v>
      </c>
      <c r="AC255" s="67">
        <f t="shared" si="128"/>
        <v>22378.875</v>
      </c>
      <c r="AD255" s="102">
        <f t="shared" si="129"/>
        <v>617728.875</v>
      </c>
      <c r="AE255" s="67">
        <f t="shared" si="130"/>
        <v>211864.5</v>
      </c>
      <c r="AF255" s="74">
        <f t="shared" si="131"/>
        <v>56699.999999999993</v>
      </c>
      <c r="AG255" s="67">
        <f t="shared" si="132"/>
        <v>20250</v>
      </c>
      <c r="AH255" s="67">
        <f t="shared" si="133"/>
        <v>288814.5</v>
      </c>
      <c r="AI255" s="116">
        <f t="shared" si="134"/>
        <v>328914.375</v>
      </c>
      <c r="AJ255" s="71">
        <f t="shared" si="135"/>
        <v>166500</v>
      </c>
      <c r="AK255" s="97">
        <f t="shared" si="138"/>
        <v>435064.5</v>
      </c>
      <c r="AL255" s="106">
        <f t="shared" si="136"/>
        <v>182664.375</v>
      </c>
      <c r="AM255" s="36">
        <v>10</v>
      </c>
    </row>
    <row r="256" spans="1:39" x14ac:dyDescent="0.25">
      <c r="A256" s="436"/>
      <c r="B256" s="39" t="s">
        <v>15</v>
      </c>
      <c r="C256" s="66">
        <v>14.4</v>
      </c>
      <c r="D256" s="188">
        <f t="shared" si="139"/>
        <v>14.4</v>
      </c>
      <c r="E256" s="47">
        <f t="shared" si="112"/>
        <v>0.55256481481481479</v>
      </c>
      <c r="F256" s="47">
        <f t="shared" si="113"/>
        <v>14.952564814814815</v>
      </c>
      <c r="G256" s="47">
        <f t="shared" si="114"/>
        <v>5.2312222222222218</v>
      </c>
      <c r="H256" s="73">
        <f t="shared" si="115"/>
        <v>1.4</v>
      </c>
      <c r="I256" s="66">
        <f t="shared" si="116"/>
        <v>0.5</v>
      </c>
      <c r="J256" s="66">
        <f t="shared" si="117"/>
        <v>7.1312222222222221</v>
      </c>
      <c r="K256" s="129">
        <f t="shared" si="118"/>
        <v>7.8213425925925932</v>
      </c>
      <c r="L256" s="66">
        <f t="shared" si="119"/>
        <v>4.1111111111111107</v>
      </c>
      <c r="M256" s="48">
        <f t="shared" si="120"/>
        <v>10.742333333333333</v>
      </c>
      <c r="N256" s="122">
        <f t="shared" si="121"/>
        <v>4.2102314814814825</v>
      </c>
      <c r="O256" s="146">
        <f>'Input Model'!D$10</f>
        <v>54</v>
      </c>
      <c r="P256" s="189">
        <f t="shared" si="122"/>
        <v>777.6</v>
      </c>
      <c r="Q256" s="67">
        <f>'Input Model'!D$19</f>
        <v>29.8385</v>
      </c>
      <c r="R256" s="97">
        <f t="shared" si="123"/>
        <v>807.43849999999998</v>
      </c>
      <c r="S256" s="67">
        <f>'Input Model'!D$36</f>
        <v>282.48599999999999</v>
      </c>
      <c r="T256" s="74">
        <f>'Input Model'!D$44</f>
        <v>75.599999999999994</v>
      </c>
      <c r="U256" s="67">
        <f>'Input Model'!D$56</f>
        <v>27</v>
      </c>
      <c r="V256" s="135">
        <f t="shared" si="124"/>
        <v>385.08600000000001</v>
      </c>
      <c r="W256" s="111">
        <f t="shared" si="125"/>
        <v>422.35249999999996</v>
      </c>
      <c r="X256" s="68">
        <f>'Input Model'!D$65</f>
        <v>222</v>
      </c>
      <c r="Y256" s="51">
        <f t="shared" si="137"/>
        <v>580.08600000000001</v>
      </c>
      <c r="Z256" s="117">
        <f t="shared" si="126"/>
        <v>227.35249999999996</v>
      </c>
      <c r="AA256" s="146">
        <f>'Input Model'!D$4</f>
        <v>750</v>
      </c>
      <c r="AB256" s="190">
        <f t="shared" si="127"/>
        <v>583200</v>
      </c>
      <c r="AC256" s="67">
        <f t="shared" si="128"/>
        <v>22378.875</v>
      </c>
      <c r="AD256" s="102">
        <f t="shared" si="129"/>
        <v>605578.875</v>
      </c>
      <c r="AE256" s="67">
        <f t="shared" si="130"/>
        <v>211864.5</v>
      </c>
      <c r="AF256" s="74">
        <f t="shared" si="131"/>
        <v>56699.999999999993</v>
      </c>
      <c r="AG256" s="67">
        <f t="shared" si="132"/>
        <v>20250</v>
      </c>
      <c r="AH256" s="67">
        <f t="shared" si="133"/>
        <v>288814.5</v>
      </c>
      <c r="AI256" s="116">
        <f t="shared" si="134"/>
        <v>316764.375</v>
      </c>
      <c r="AJ256" s="71">
        <f t="shared" si="135"/>
        <v>166500</v>
      </c>
      <c r="AK256" s="97">
        <f t="shared" si="138"/>
        <v>435064.5</v>
      </c>
      <c r="AL256" s="106">
        <f t="shared" si="136"/>
        <v>170514.375</v>
      </c>
      <c r="AM256" s="36">
        <v>11</v>
      </c>
    </row>
    <row r="257" spans="1:39" x14ac:dyDescent="0.25">
      <c r="A257" s="80"/>
      <c r="B257" s="132" t="s">
        <v>180</v>
      </c>
      <c r="C257" s="79">
        <v>13.7</v>
      </c>
      <c r="D257" s="95">
        <f t="shared" si="139"/>
        <v>13.7</v>
      </c>
      <c r="E257" s="56">
        <f t="shared" si="112"/>
        <v>0.55256481481481479</v>
      </c>
      <c r="F257" s="56">
        <f t="shared" si="113"/>
        <v>14.252564814814814</v>
      </c>
      <c r="G257" s="56">
        <f t="shared" si="114"/>
        <v>5.2312222222222218</v>
      </c>
      <c r="H257" s="81">
        <f t="shared" si="115"/>
        <v>1.4</v>
      </c>
      <c r="I257" s="79">
        <f t="shared" si="116"/>
        <v>0.5</v>
      </c>
      <c r="J257" s="79">
        <f t="shared" si="117"/>
        <v>7.1312222222222221</v>
      </c>
      <c r="K257" s="127">
        <f t="shared" si="118"/>
        <v>7.1213425925925922</v>
      </c>
      <c r="L257" s="79">
        <f t="shared" si="119"/>
        <v>4.1111111111111107</v>
      </c>
      <c r="M257" s="57">
        <f t="shared" si="120"/>
        <v>10.742333333333333</v>
      </c>
      <c r="N257" s="123">
        <f t="shared" si="121"/>
        <v>3.5102314814814815</v>
      </c>
      <c r="O257" s="149">
        <f>'Input Model'!D$10</f>
        <v>54</v>
      </c>
      <c r="P257" s="96">
        <f t="shared" si="122"/>
        <v>739.8</v>
      </c>
      <c r="Q257" s="76">
        <f>'Input Model'!D$19</f>
        <v>29.8385</v>
      </c>
      <c r="R257" s="98">
        <f t="shared" si="123"/>
        <v>769.63849999999991</v>
      </c>
      <c r="S257" s="76">
        <f>'Input Model'!D$36</f>
        <v>282.48599999999999</v>
      </c>
      <c r="T257" s="94">
        <f>'Input Model'!D$44</f>
        <v>75.599999999999994</v>
      </c>
      <c r="U257" s="76">
        <f>'Input Model'!D$56</f>
        <v>27</v>
      </c>
      <c r="V257" s="136">
        <f t="shared" si="124"/>
        <v>385.08600000000001</v>
      </c>
      <c r="W257" s="112">
        <f t="shared" si="125"/>
        <v>384.5524999999999</v>
      </c>
      <c r="X257" s="78">
        <f>'Input Model'!D$65</f>
        <v>222</v>
      </c>
      <c r="Y257" s="61">
        <f t="shared" si="137"/>
        <v>580.08600000000001</v>
      </c>
      <c r="Z257" s="118">
        <f t="shared" si="126"/>
        <v>189.5524999999999</v>
      </c>
      <c r="AA257" s="149">
        <f>'Input Model'!D$4</f>
        <v>750</v>
      </c>
      <c r="AB257" s="75">
        <f t="shared" si="127"/>
        <v>554850</v>
      </c>
      <c r="AC257" s="76">
        <f t="shared" si="128"/>
        <v>22378.875</v>
      </c>
      <c r="AD257" s="101">
        <f t="shared" si="129"/>
        <v>577228.875</v>
      </c>
      <c r="AE257" s="76">
        <f t="shared" si="130"/>
        <v>211864.5</v>
      </c>
      <c r="AF257" s="94">
        <f t="shared" si="131"/>
        <v>56699.999999999993</v>
      </c>
      <c r="AG257" s="76">
        <f t="shared" si="132"/>
        <v>20250</v>
      </c>
      <c r="AH257" s="76">
        <f t="shared" si="133"/>
        <v>288814.5</v>
      </c>
      <c r="AI257" s="115">
        <f t="shared" si="134"/>
        <v>288414.375</v>
      </c>
      <c r="AJ257" s="77">
        <f t="shared" si="135"/>
        <v>166500</v>
      </c>
      <c r="AK257" s="98">
        <f t="shared" si="138"/>
        <v>435064.5</v>
      </c>
      <c r="AL257" s="107">
        <f t="shared" si="136"/>
        <v>142164.375</v>
      </c>
      <c r="AM257" s="36">
        <v>12</v>
      </c>
    </row>
    <row r="258" spans="1:39" s="15" customFormat="1" x14ac:dyDescent="0.25">
      <c r="A258" s="425">
        <v>2021</v>
      </c>
      <c r="B258" s="133" t="s">
        <v>192</v>
      </c>
      <c r="C258" s="66">
        <v>12.3</v>
      </c>
      <c r="D258" s="188">
        <f t="shared" ref="D258:D269" si="140">C258</f>
        <v>12.3</v>
      </c>
      <c r="E258" s="47">
        <f t="shared" si="112"/>
        <v>1.9047619047619048E-3</v>
      </c>
      <c r="F258" s="47">
        <f t="shared" si="113"/>
        <v>12.301904761904762</v>
      </c>
      <c r="G258" s="47">
        <f t="shared" si="114"/>
        <v>4.7</v>
      </c>
      <c r="H258" s="73">
        <f t="shared" si="115"/>
        <v>1.3028571428571429</v>
      </c>
      <c r="I258" s="66">
        <f t="shared" si="116"/>
        <v>0.44444444444444442</v>
      </c>
      <c r="J258" s="66">
        <f t="shared" si="117"/>
        <v>6.4473015873015882</v>
      </c>
      <c r="K258" s="129">
        <f t="shared" si="118"/>
        <v>5.8546031746031737</v>
      </c>
      <c r="L258" s="66">
        <f t="shared" si="119"/>
        <v>3.6825396825396823</v>
      </c>
      <c r="M258" s="48">
        <f t="shared" si="120"/>
        <v>9.6853968253968254</v>
      </c>
      <c r="N258" s="122">
        <f t="shared" si="121"/>
        <v>2.6165079365079364</v>
      </c>
      <c r="O258" s="146">
        <f>'Input Model'!C$10</f>
        <v>63</v>
      </c>
      <c r="P258" s="189">
        <f t="shared" si="122"/>
        <v>774.90000000000009</v>
      </c>
      <c r="Q258" s="67">
        <f>'Input Model'!C$19</f>
        <v>0.12</v>
      </c>
      <c r="R258" s="97">
        <f t="shared" si="123"/>
        <v>775.0200000000001</v>
      </c>
      <c r="S258" s="67">
        <f>'Input Model'!C$36</f>
        <v>296.10000000000002</v>
      </c>
      <c r="T258" s="74">
        <f>'Input Model'!C$44</f>
        <v>82.08</v>
      </c>
      <c r="U258" s="67">
        <f>'Input Model'!C$56</f>
        <v>28</v>
      </c>
      <c r="V258" s="135">
        <f t="shared" si="124"/>
        <v>406.18</v>
      </c>
      <c r="W258" s="111">
        <f t="shared" si="125"/>
        <v>368.84000000000009</v>
      </c>
      <c r="X258" s="68">
        <f>'Input Model'!C$65</f>
        <v>232</v>
      </c>
      <c r="Y258" s="51">
        <f t="shared" si="137"/>
        <v>610.18000000000006</v>
      </c>
      <c r="Z258" s="117">
        <f t="shared" si="126"/>
        <v>164.84000000000003</v>
      </c>
      <c r="AA258" s="146">
        <f>'Input Model'!C$4</f>
        <v>750</v>
      </c>
      <c r="AB258" s="190">
        <f t="shared" si="127"/>
        <v>581175.00000000012</v>
      </c>
      <c r="AC258" s="67">
        <f t="shared" si="128"/>
        <v>90</v>
      </c>
      <c r="AD258" s="102">
        <f t="shared" si="129"/>
        <v>581265.00000000012</v>
      </c>
      <c r="AE258" s="67">
        <f t="shared" si="130"/>
        <v>222075.00000000003</v>
      </c>
      <c r="AF258" s="74">
        <f t="shared" si="131"/>
        <v>61560</v>
      </c>
      <c r="AG258" s="67">
        <f t="shared" si="132"/>
        <v>21000</v>
      </c>
      <c r="AH258" s="67">
        <f>SUM(AE258:AG258)</f>
        <v>304635</v>
      </c>
      <c r="AI258" s="116">
        <f t="shared" si="134"/>
        <v>276630.00000000012</v>
      </c>
      <c r="AJ258" s="71">
        <f t="shared" si="135"/>
        <v>174000</v>
      </c>
      <c r="AK258" s="97">
        <f t="shared" si="138"/>
        <v>457635</v>
      </c>
      <c r="AL258" s="106">
        <f t="shared" si="136"/>
        <v>123630.00000000012</v>
      </c>
      <c r="AM258" s="143">
        <v>1</v>
      </c>
    </row>
    <row r="259" spans="1:39" x14ac:dyDescent="0.25">
      <c r="A259" s="436"/>
      <c r="B259" s="133" t="s">
        <v>17</v>
      </c>
      <c r="C259" s="66">
        <v>11.9</v>
      </c>
      <c r="D259" s="188">
        <f t="shared" si="140"/>
        <v>11.9</v>
      </c>
      <c r="E259" s="47">
        <f t="shared" si="112"/>
        <v>1.9047619047619048E-3</v>
      </c>
      <c r="F259" s="47">
        <f t="shared" si="113"/>
        <v>11.901904761904762</v>
      </c>
      <c r="G259" s="47">
        <f t="shared" si="114"/>
        <v>4.7</v>
      </c>
      <c r="H259" s="73">
        <f t="shared" si="115"/>
        <v>1.3028571428571429</v>
      </c>
      <c r="I259" s="66">
        <f t="shared" si="116"/>
        <v>0.44444444444444442</v>
      </c>
      <c r="J259" s="66">
        <f t="shared" si="117"/>
        <v>6.4473015873015882</v>
      </c>
      <c r="K259" s="129">
        <f t="shared" si="118"/>
        <v>5.4546031746031733</v>
      </c>
      <c r="L259" s="66">
        <f t="shared" si="119"/>
        <v>3.6825396825396823</v>
      </c>
      <c r="M259" s="48">
        <f t="shared" si="120"/>
        <v>9.6853968253968254</v>
      </c>
      <c r="N259" s="122">
        <f t="shared" si="121"/>
        <v>2.2165079365079361</v>
      </c>
      <c r="O259" s="146">
        <f>'Input Model'!C$10</f>
        <v>63</v>
      </c>
      <c r="P259" s="189">
        <f t="shared" si="122"/>
        <v>749.7</v>
      </c>
      <c r="Q259" s="67">
        <f>'Input Model'!C$19</f>
        <v>0.12</v>
      </c>
      <c r="R259" s="97">
        <f t="shared" si="123"/>
        <v>749.82</v>
      </c>
      <c r="S259" s="67">
        <f>'Input Model'!C$36</f>
        <v>296.10000000000002</v>
      </c>
      <c r="T259" s="74">
        <f>'Input Model'!C$44</f>
        <v>82.08</v>
      </c>
      <c r="U259" s="67">
        <f>'Input Model'!C$56</f>
        <v>28</v>
      </c>
      <c r="V259" s="135">
        <f t="shared" si="124"/>
        <v>406.18</v>
      </c>
      <c r="W259" s="111">
        <f t="shared" si="125"/>
        <v>343.64000000000004</v>
      </c>
      <c r="X259" s="68">
        <f>'Input Model'!C$65</f>
        <v>232</v>
      </c>
      <c r="Y259" s="51">
        <f t="shared" si="137"/>
        <v>610.18000000000006</v>
      </c>
      <c r="Z259" s="117">
        <f t="shared" si="126"/>
        <v>139.63999999999999</v>
      </c>
      <c r="AA259" s="146">
        <f>'Input Model'!C$4</f>
        <v>750</v>
      </c>
      <c r="AB259" s="190">
        <f t="shared" si="127"/>
        <v>562275</v>
      </c>
      <c r="AC259" s="67">
        <f t="shared" si="128"/>
        <v>90</v>
      </c>
      <c r="AD259" s="102">
        <f t="shared" si="129"/>
        <v>562365</v>
      </c>
      <c r="AE259" s="67">
        <f t="shared" si="130"/>
        <v>222075.00000000003</v>
      </c>
      <c r="AF259" s="74">
        <f t="shared" si="131"/>
        <v>61560</v>
      </c>
      <c r="AG259" s="67">
        <f t="shared" si="132"/>
        <v>21000</v>
      </c>
      <c r="AH259" s="67">
        <f t="shared" si="133"/>
        <v>304635</v>
      </c>
      <c r="AI259" s="116">
        <f t="shared" si="134"/>
        <v>257730</v>
      </c>
      <c r="AJ259" s="71">
        <f t="shared" si="135"/>
        <v>174000</v>
      </c>
      <c r="AK259" s="97">
        <f t="shared" si="138"/>
        <v>457635</v>
      </c>
      <c r="AL259" s="106">
        <f t="shared" si="136"/>
        <v>104730</v>
      </c>
      <c r="AM259" s="36">
        <v>2</v>
      </c>
    </row>
    <row r="260" spans="1:39" x14ac:dyDescent="0.25">
      <c r="A260" s="436"/>
      <c r="B260" s="133" t="s">
        <v>18</v>
      </c>
      <c r="C260" s="66">
        <v>12.2</v>
      </c>
      <c r="D260" s="188">
        <f t="shared" si="140"/>
        <v>12.2</v>
      </c>
      <c r="E260" s="47">
        <f t="shared" si="112"/>
        <v>1.9047619047619048E-3</v>
      </c>
      <c r="F260" s="47">
        <f t="shared" si="113"/>
        <v>12.20190476190476</v>
      </c>
      <c r="G260" s="47">
        <f t="shared" si="114"/>
        <v>4.7</v>
      </c>
      <c r="H260" s="73">
        <f t="shared" si="115"/>
        <v>1.3028571428571429</v>
      </c>
      <c r="I260" s="66">
        <f t="shared" si="116"/>
        <v>0.44444444444444442</v>
      </c>
      <c r="J260" s="66">
        <f t="shared" si="117"/>
        <v>6.4473015873015882</v>
      </c>
      <c r="K260" s="129">
        <f t="shared" si="118"/>
        <v>5.7546031746031723</v>
      </c>
      <c r="L260" s="66">
        <f t="shared" si="119"/>
        <v>3.6825396825396823</v>
      </c>
      <c r="M260" s="48">
        <f t="shared" si="120"/>
        <v>9.6853968253968254</v>
      </c>
      <c r="N260" s="122">
        <f t="shared" si="121"/>
        <v>2.516507936507935</v>
      </c>
      <c r="O260" s="146">
        <f>'Input Model'!C$10</f>
        <v>63</v>
      </c>
      <c r="P260" s="189">
        <f t="shared" si="122"/>
        <v>768.59999999999991</v>
      </c>
      <c r="Q260" s="67">
        <f>'Input Model'!C$19</f>
        <v>0.12</v>
      </c>
      <c r="R260" s="97">
        <f t="shared" si="123"/>
        <v>768.71999999999991</v>
      </c>
      <c r="S260" s="67">
        <f>'Input Model'!C$36</f>
        <v>296.10000000000002</v>
      </c>
      <c r="T260" s="74">
        <f>'Input Model'!C$44</f>
        <v>82.08</v>
      </c>
      <c r="U260" s="67">
        <f>'Input Model'!C$56</f>
        <v>28</v>
      </c>
      <c r="V260" s="135">
        <f t="shared" si="124"/>
        <v>406.18</v>
      </c>
      <c r="W260" s="111">
        <f t="shared" si="125"/>
        <v>362.53999999999991</v>
      </c>
      <c r="X260" s="68">
        <f>'Input Model'!C$65</f>
        <v>232</v>
      </c>
      <c r="Y260" s="51">
        <f t="shared" si="137"/>
        <v>610.18000000000006</v>
      </c>
      <c r="Z260" s="117">
        <f t="shared" si="126"/>
        <v>158.53999999999985</v>
      </c>
      <c r="AA260" s="146">
        <f>'Input Model'!C$4</f>
        <v>750</v>
      </c>
      <c r="AB260" s="190">
        <f t="shared" si="127"/>
        <v>576449.99999999988</v>
      </c>
      <c r="AC260" s="67">
        <f t="shared" si="128"/>
        <v>90</v>
      </c>
      <c r="AD260" s="102">
        <f t="shared" si="129"/>
        <v>576539.99999999988</v>
      </c>
      <c r="AE260" s="67">
        <f t="shared" si="130"/>
        <v>222075.00000000003</v>
      </c>
      <c r="AF260" s="74">
        <f t="shared" si="131"/>
        <v>61560</v>
      </c>
      <c r="AG260" s="67">
        <f t="shared" si="132"/>
        <v>21000</v>
      </c>
      <c r="AH260" s="67">
        <f t="shared" si="133"/>
        <v>304635</v>
      </c>
      <c r="AI260" s="116">
        <f t="shared" si="134"/>
        <v>271904.99999999988</v>
      </c>
      <c r="AJ260" s="71">
        <f t="shared" si="135"/>
        <v>174000</v>
      </c>
      <c r="AK260" s="97">
        <f t="shared" si="138"/>
        <v>457635</v>
      </c>
      <c r="AL260" s="106">
        <f t="shared" si="136"/>
        <v>118904.99999999988</v>
      </c>
      <c r="AM260" s="36">
        <v>3</v>
      </c>
    </row>
    <row r="261" spans="1:39" x14ac:dyDescent="0.25">
      <c r="A261" s="436"/>
      <c r="B261" s="133" t="s">
        <v>19</v>
      </c>
      <c r="C261" s="66">
        <v>12.5</v>
      </c>
      <c r="D261" s="188">
        <f t="shared" si="140"/>
        <v>12.5</v>
      </c>
      <c r="E261" s="47">
        <f t="shared" si="112"/>
        <v>1.9047619047619048E-3</v>
      </c>
      <c r="F261" s="47">
        <f t="shared" si="113"/>
        <v>12.501904761904761</v>
      </c>
      <c r="G261" s="47">
        <f t="shared" si="114"/>
        <v>4.7</v>
      </c>
      <c r="H261" s="73">
        <f t="shared" si="115"/>
        <v>1.3028571428571429</v>
      </c>
      <c r="I261" s="66">
        <f t="shared" si="116"/>
        <v>0.44444444444444442</v>
      </c>
      <c r="J261" s="66">
        <f t="shared" si="117"/>
        <v>6.4473015873015882</v>
      </c>
      <c r="K261" s="129">
        <f t="shared" si="118"/>
        <v>6.054603174603173</v>
      </c>
      <c r="L261" s="66">
        <f t="shared" si="119"/>
        <v>3.6825396825396823</v>
      </c>
      <c r="M261" s="48">
        <f t="shared" si="120"/>
        <v>9.6853968253968254</v>
      </c>
      <c r="N261" s="122">
        <f t="shared" si="121"/>
        <v>2.8165079365079357</v>
      </c>
      <c r="O261" s="146">
        <f>'Input Model'!C$10</f>
        <v>63</v>
      </c>
      <c r="P261" s="189">
        <f t="shared" si="122"/>
        <v>787.5</v>
      </c>
      <c r="Q261" s="67">
        <f>'Input Model'!C$19</f>
        <v>0.12</v>
      </c>
      <c r="R261" s="97">
        <f t="shared" si="123"/>
        <v>787.62</v>
      </c>
      <c r="S261" s="67">
        <f>'Input Model'!C$36</f>
        <v>296.10000000000002</v>
      </c>
      <c r="T261" s="74">
        <f>'Input Model'!C$44</f>
        <v>82.08</v>
      </c>
      <c r="U261" s="67">
        <f>'Input Model'!C$56</f>
        <v>28</v>
      </c>
      <c r="V261" s="135">
        <f t="shared" si="124"/>
        <v>406.18</v>
      </c>
      <c r="W261" s="111">
        <f t="shared" si="125"/>
        <v>381.44</v>
      </c>
      <c r="X261" s="68">
        <f>'Input Model'!C$65</f>
        <v>232</v>
      </c>
      <c r="Y261" s="51">
        <f t="shared" si="137"/>
        <v>610.18000000000006</v>
      </c>
      <c r="Z261" s="117">
        <f t="shared" si="126"/>
        <v>177.43999999999994</v>
      </c>
      <c r="AA261" s="146">
        <f>'Input Model'!C$4</f>
        <v>750</v>
      </c>
      <c r="AB261" s="190">
        <f t="shared" si="127"/>
        <v>590625</v>
      </c>
      <c r="AC261" s="67">
        <f t="shared" si="128"/>
        <v>90</v>
      </c>
      <c r="AD261" s="102">
        <f t="shared" si="129"/>
        <v>590715</v>
      </c>
      <c r="AE261" s="67">
        <f t="shared" si="130"/>
        <v>222075.00000000003</v>
      </c>
      <c r="AF261" s="74">
        <f t="shared" si="131"/>
        <v>61560</v>
      </c>
      <c r="AG261" s="67">
        <f t="shared" si="132"/>
        <v>21000</v>
      </c>
      <c r="AH261" s="67">
        <f t="shared" si="133"/>
        <v>304635</v>
      </c>
      <c r="AI261" s="116">
        <f t="shared" si="134"/>
        <v>286080</v>
      </c>
      <c r="AJ261" s="71">
        <f t="shared" si="135"/>
        <v>174000</v>
      </c>
      <c r="AK261" s="97">
        <f t="shared" si="138"/>
        <v>457635</v>
      </c>
      <c r="AL261" s="106">
        <f t="shared" si="136"/>
        <v>133080</v>
      </c>
      <c r="AM261" s="36">
        <v>4</v>
      </c>
    </row>
    <row r="262" spans="1:39" x14ac:dyDescent="0.25">
      <c r="A262" s="436"/>
      <c r="B262" s="133" t="s">
        <v>193</v>
      </c>
      <c r="C262" s="66">
        <v>12.9</v>
      </c>
      <c r="D262" s="188">
        <f t="shared" si="140"/>
        <v>12.9</v>
      </c>
      <c r="E262" s="47">
        <f t="shared" si="112"/>
        <v>1.9047619047619048E-3</v>
      </c>
      <c r="F262" s="47">
        <f t="shared" si="113"/>
        <v>12.901904761904762</v>
      </c>
      <c r="G262" s="47">
        <f t="shared" si="114"/>
        <v>4.7</v>
      </c>
      <c r="H262" s="73">
        <f t="shared" si="115"/>
        <v>1.3028571428571429</v>
      </c>
      <c r="I262" s="66">
        <f t="shared" si="116"/>
        <v>0.44444444444444442</v>
      </c>
      <c r="J262" s="66">
        <f t="shared" si="117"/>
        <v>6.4473015873015882</v>
      </c>
      <c r="K262" s="129">
        <f t="shared" si="118"/>
        <v>6.4546031746031733</v>
      </c>
      <c r="L262" s="66">
        <f t="shared" si="119"/>
        <v>3.6825396825396823</v>
      </c>
      <c r="M262" s="48">
        <f t="shared" si="120"/>
        <v>9.6853968253968254</v>
      </c>
      <c r="N262" s="122">
        <f t="shared" si="121"/>
        <v>3.2165079365079361</v>
      </c>
      <c r="O262" s="146">
        <f>'Input Model'!C$10</f>
        <v>63</v>
      </c>
      <c r="P262" s="189">
        <f t="shared" si="122"/>
        <v>812.7</v>
      </c>
      <c r="Q262" s="67">
        <f>'Input Model'!C$19</f>
        <v>0.12</v>
      </c>
      <c r="R262" s="97">
        <f t="shared" si="123"/>
        <v>812.82</v>
      </c>
      <c r="S262" s="67">
        <f>'Input Model'!C$36</f>
        <v>296.10000000000002</v>
      </c>
      <c r="T262" s="74">
        <f>'Input Model'!C$44</f>
        <v>82.08</v>
      </c>
      <c r="U262" s="67">
        <f>'Input Model'!C$56</f>
        <v>28</v>
      </c>
      <c r="V262" s="135">
        <f t="shared" si="124"/>
        <v>406.18</v>
      </c>
      <c r="W262" s="111">
        <f t="shared" si="125"/>
        <v>406.64000000000004</v>
      </c>
      <c r="X262" s="68">
        <f>'Input Model'!C$65</f>
        <v>232</v>
      </c>
      <c r="Y262" s="51">
        <f t="shared" si="137"/>
        <v>610.18000000000006</v>
      </c>
      <c r="Z262" s="117">
        <f t="shared" si="126"/>
        <v>202.64</v>
      </c>
      <c r="AA262" s="146">
        <f>'Input Model'!C$4</f>
        <v>750</v>
      </c>
      <c r="AB262" s="190">
        <f t="shared" si="127"/>
        <v>609525</v>
      </c>
      <c r="AC262" s="67">
        <f t="shared" si="128"/>
        <v>90</v>
      </c>
      <c r="AD262" s="102">
        <f t="shared" si="129"/>
        <v>609615</v>
      </c>
      <c r="AE262" s="67">
        <f t="shared" si="130"/>
        <v>222075.00000000003</v>
      </c>
      <c r="AF262" s="74">
        <f t="shared" si="131"/>
        <v>61560</v>
      </c>
      <c r="AG262" s="67">
        <f t="shared" si="132"/>
        <v>21000</v>
      </c>
      <c r="AH262" s="67">
        <f t="shared" si="133"/>
        <v>304635</v>
      </c>
      <c r="AI262" s="116">
        <f t="shared" si="134"/>
        <v>304980</v>
      </c>
      <c r="AJ262" s="71">
        <f t="shared" si="135"/>
        <v>174000</v>
      </c>
      <c r="AK262" s="97">
        <f t="shared" si="138"/>
        <v>457635</v>
      </c>
      <c r="AL262" s="106">
        <f t="shared" si="136"/>
        <v>151980</v>
      </c>
      <c r="AM262" s="36">
        <v>5</v>
      </c>
    </row>
    <row r="263" spans="1:39" x14ac:dyDescent="0.25">
      <c r="A263" s="436"/>
      <c r="B263" s="133" t="s">
        <v>21</v>
      </c>
      <c r="C263" s="66">
        <v>14.5</v>
      </c>
      <c r="D263" s="188">
        <f t="shared" si="140"/>
        <v>14.5</v>
      </c>
      <c r="E263" s="47">
        <f t="shared" ref="E263:E281" si="141">Q263/O263</f>
        <v>1.9047619047619048E-3</v>
      </c>
      <c r="F263" s="47">
        <f t="shared" ref="F263:F276" si="142">SUM(D263:E263)</f>
        <v>14.501904761904761</v>
      </c>
      <c r="G263" s="47">
        <f t="shared" ref="G263:G281" si="143">S263/O263</f>
        <v>4.7</v>
      </c>
      <c r="H263" s="73">
        <f t="shared" ref="H263:H281" si="144">T263/O263</f>
        <v>1.3028571428571429</v>
      </c>
      <c r="I263" s="66">
        <f t="shared" ref="I263:I281" si="145">U263/O263</f>
        <v>0.44444444444444442</v>
      </c>
      <c r="J263" s="66">
        <f t="shared" ref="J263:J281" si="146">SUM(G263:I263)</f>
        <v>6.4473015873015882</v>
      </c>
      <c r="K263" s="129">
        <f t="shared" ref="K263:K269" si="147">F263-J263</f>
        <v>8.054603174603173</v>
      </c>
      <c r="L263" s="66">
        <f t="shared" ref="L263:L281" si="148">X263/O263</f>
        <v>3.6825396825396823</v>
      </c>
      <c r="M263" s="48">
        <f t="shared" ref="M263:M281" si="149">G263+H263+L263</f>
        <v>9.6853968253968254</v>
      </c>
      <c r="N263" s="122">
        <f t="shared" ref="N263:N276" si="150">F263-M263</f>
        <v>4.8165079365079357</v>
      </c>
      <c r="O263" s="146">
        <f>'Input Model'!C$10</f>
        <v>63</v>
      </c>
      <c r="P263" s="189">
        <f t="shared" ref="P263:P281" si="151">C263*O263</f>
        <v>913.5</v>
      </c>
      <c r="Q263" s="67">
        <f>'Input Model'!C$19</f>
        <v>0.12</v>
      </c>
      <c r="R263" s="97">
        <f t="shared" ref="R263:R276" si="152">SUM(P263:Q263)</f>
        <v>913.62</v>
      </c>
      <c r="S263" s="67">
        <f>'Input Model'!C$36</f>
        <v>296.10000000000002</v>
      </c>
      <c r="T263" s="74">
        <f>'Input Model'!C$44</f>
        <v>82.08</v>
      </c>
      <c r="U263" s="67">
        <f>'Input Model'!C$56</f>
        <v>28</v>
      </c>
      <c r="V263" s="135">
        <f t="shared" ref="V263:V281" si="153">SUM(S263:U263)</f>
        <v>406.18</v>
      </c>
      <c r="W263" s="111">
        <f t="shared" ref="W263:W276" si="154">R263-V263</f>
        <v>507.44</v>
      </c>
      <c r="X263" s="68">
        <f>'Input Model'!C$65</f>
        <v>232</v>
      </c>
      <c r="Y263" s="51">
        <f t="shared" si="137"/>
        <v>610.18000000000006</v>
      </c>
      <c r="Z263" s="117">
        <f t="shared" ref="Z263:Z276" si="155">R263-Y263</f>
        <v>303.43999999999994</v>
      </c>
      <c r="AA263" s="146">
        <f>'Input Model'!C$4</f>
        <v>750</v>
      </c>
      <c r="AB263" s="190">
        <f t="shared" ref="AB263:AB281" si="156">P263*AA263</f>
        <v>685125</v>
      </c>
      <c r="AC263" s="67">
        <f t="shared" ref="AC263:AC281" si="157">Q263*AA263</f>
        <v>90</v>
      </c>
      <c r="AD263" s="102">
        <f t="shared" ref="AD263:AD281" si="158">SUM(AB263:AC263)</f>
        <v>685215</v>
      </c>
      <c r="AE263" s="67">
        <f t="shared" ref="AE263:AE281" si="159">S263*AA263</f>
        <v>222075.00000000003</v>
      </c>
      <c r="AF263" s="74">
        <f t="shared" ref="AF263:AF281" si="160">T263*AA263</f>
        <v>61560</v>
      </c>
      <c r="AG263" s="67">
        <f t="shared" ref="AG263:AG281" si="161">U263*AA263</f>
        <v>21000</v>
      </c>
      <c r="AH263" s="67">
        <f t="shared" ref="AH263:AH281" si="162">SUM(AE263:AG263)</f>
        <v>304635</v>
      </c>
      <c r="AI263" s="116">
        <f t="shared" ref="AI263:AI276" si="163">AD263-AH263</f>
        <v>380580</v>
      </c>
      <c r="AJ263" s="71">
        <f t="shared" ref="AJ263:AJ281" si="164">X263*AA263</f>
        <v>174000</v>
      </c>
      <c r="AK263" s="97">
        <f t="shared" si="138"/>
        <v>457635</v>
      </c>
      <c r="AL263" s="106">
        <f t="shared" ref="AL263:AL276" si="165">AD263-AK263</f>
        <v>227580</v>
      </c>
      <c r="AM263" s="36">
        <v>6</v>
      </c>
    </row>
    <row r="264" spans="1:39" x14ac:dyDescent="0.25">
      <c r="A264" s="436"/>
      <c r="B264" s="133" t="s">
        <v>11</v>
      </c>
      <c r="C264" s="66">
        <v>15</v>
      </c>
      <c r="D264" s="188">
        <f t="shared" si="140"/>
        <v>15</v>
      </c>
      <c r="E264" s="47">
        <f t="shared" si="141"/>
        <v>1.9047619047619048E-3</v>
      </c>
      <c r="F264" s="47">
        <f t="shared" si="142"/>
        <v>15.001904761904761</v>
      </c>
      <c r="G264" s="47">
        <f t="shared" si="143"/>
        <v>4.7</v>
      </c>
      <c r="H264" s="73">
        <f t="shared" si="144"/>
        <v>1.3028571428571429</v>
      </c>
      <c r="I264" s="66">
        <f t="shared" si="145"/>
        <v>0.44444444444444442</v>
      </c>
      <c r="J264" s="66">
        <f t="shared" si="146"/>
        <v>6.4473015873015882</v>
      </c>
      <c r="K264" s="129">
        <f t="shared" si="147"/>
        <v>8.554603174603173</v>
      </c>
      <c r="L264" s="66">
        <f t="shared" si="148"/>
        <v>3.6825396825396823</v>
      </c>
      <c r="M264" s="48">
        <f t="shared" si="149"/>
        <v>9.6853968253968254</v>
      </c>
      <c r="N264" s="122">
        <f t="shared" si="150"/>
        <v>5.3165079365079357</v>
      </c>
      <c r="O264" s="146">
        <f>'Input Model'!C$10</f>
        <v>63</v>
      </c>
      <c r="P264" s="189">
        <f t="shared" si="151"/>
        <v>945</v>
      </c>
      <c r="Q264" s="67">
        <f>'Input Model'!C$19</f>
        <v>0.12</v>
      </c>
      <c r="R264" s="97">
        <f t="shared" si="152"/>
        <v>945.12</v>
      </c>
      <c r="S264" s="67">
        <f>'Input Model'!C$36</f>
        <v>296.10000000000002</v>
      </c>
      <c r="T264" s="74">
        <f>'Input Model'!C$44</f>
        <v>82.08</v>
      </c>
      <c r="U264" s="67">
        <f>'Input Model'!C$56</f>
        <v>28</v>
      </c>
      <c r="V264" s="135">
        <f t="shared" si="153"/>
        <v>406.18</v>
      </c>
      <c r="W264" s="111">
        <f t="shared" si="154"/>
        <v>538.94000000000005</v>
      </c>
      <c r="X264" s="68">
        <f>'Input Model'!C$65</f>
        <v>232</v>
      </c>
      <c r="Y264" s="51">
        <f t="shared" ref="Y264:Y281" si="166">S264+T264+X264</f>
        <v>610.18000000000006</v>
      </c>
      <c r="Z264" s="117">
        <f t="shared" si="155"/>
        <v>334.93999999999994</v>
      </c>
      <c r="AA264" s="146">
        <f>'Input Model'!C$4</f>
        <v>750</v>
      </c>
      <c r="AB264" s="190">
        <f t="shared" si="156"/>
        <v>708750</v>
      </c>
      <c r="AC264" s="67">
        <f t="shared" si="157"/>
        <v>90</v>
      </c>
      <c r="AD264" s="102">
        <f t="shared" si="158"/>
        <v>708840</v>
      </c>
      <c r="AE264" s="67">
        <f t="shared" si="159"/>
        <v>222075.00000000003</v>
      </c>
      <c r="AF264" s="74">
        <f t="shared" si="160"/>
        <v>61560</v>
      </c>
      <c r="AG264" s="67">
        <f t="shared" si="161"/>
        <v>21000</v>
      </c>
      <c r="AH264" s="67">
        <f t="shared" si="162"/>
        <v>304635</v>
      </c>
      <c r="AI264" s="116">
        <f t="shared" si="163"/>
        <v>404205</v>
      </c>
      <c r="AJ264" s="71">
        <f t="shared" si="164"/>
        <v>174000</v>
      </c>
      <c r="AK264" s="97">
        <f t="shared" ref="AK264:AK281" si="167">AE264+AF264+AJ264</f>
        <v>457635</v>
      </c>
      <c r="AL264" s="106">
        <f t="shared" si="165"/>
        <v>251205</v>
      </c>
      <c r="AM264" s="36">
        <v>7</v>
      </c>
    </row>
    <row r="265" spans="1:39" x14ac:dyDescent="0.25">
      <c r="A265" s="436"/>
      <c r="B265" s="133" t="s">
        <v>12</v>
      </c>
      <c r="C265" s="66">
        <v>15.4</v>
      </c>
      <c r="D265" s="188">
        <f t="shared" si="140"/>
        <v>15.4</v>
      </c>
      <c r="E265" s="47">
        <f t="shared" si="141"/>
        <v>1.9047619047619048E-3</v>
      </c>
      <c r="F265" s="47">
        <f t="shared" si="142"/>
        <v>15.401904761904762</v>
      </c>
      <c r="G265" s="47">
        <f t="shared" si="143"/>
        <v>4.7</v>
      </c>
      <c r="H265" s="73">
        <f t="shared" si="144"/>
        <v>1.3028571428571429</v>
      </c>
      <c r="I265" s="66">
        <f t="shared" si="145"/>
        <v>0.44444444444444442</v>
      </c>
      <c r="J265" s="66">
        <f t="shared" si="146"/>
        <v>6.4473015873015882</v>
      </c>
      <c r="K265" s="129">
        <f t="shared" si="147"/>
        <v>8.9546031746031733</v>
      </c>
      <c r="L265" s="66">
        <f t="shared" si="148"/>
        <v>3.6825396825396823</v>
      </c>
      <c r="M265" s="48">
        <f t="shared" si="149"/>
        <v>9.6853968253968254</v>
      </c>
      <c r="N265" s="122">
        <f t="shared" si="150"/>
        <v>5.7165079365079361</v>
      </c>
      <c r="O265" s="146">
        <f>'Input Model'!C$10</f>
        <v>63</v>
      </c>
      <c r="P265" s="189">
        <f t="shared" si="151"/>
        <v>970.2</v>
      </c>
      <c r="Q265" s="67">
        <f>'Input Model'!C$19</f>
        <v>0.12</v>
      </c>
      <c r="R265" s="97">
        <f t="shared" si="152"/>
        <v>970.32</v>
      </c>
      <c r="S265" s="67">
        <f>'Input Model'!C$36</f>
        <v>296.10000000000002</v>
      </c>
      <c r="T265" s="74">
        <f>'Input Model'!C$44</f>
        <v>82.08</v>
      </c>
      <c r="U265" s="67">
        <f>'Input Model'!C$56</f>
        <v>28</v>
      </c>
      <c r="V265" s="135">
        <f t="shared" si="153"/>
        <v>406.18</v>
      </c>
      <c r="W265" s="111">
        <f t="shared" si="154"/>
        <v>564.1400000000001</v>
      </c>
      <c r="X265" s="68">
        <f>'Input Model'!C$65</f>
        <v>232</v>
      </c>
      <c r="Y265" s="51">
        <f t="shared" si="166"/>
        <v>610.18000000000006</v>
      </c>
      <c r="Z265" s="117">
        <f t="shared" si="155"/>
        <v>360.14</v>
      </c>
      <c r="AA265" s="146">
        <f>'Input Model'!C$4</f>
        <v>750</v>
      </c>
      <c r="AB265" s="190">
        <f t="shared" si="156"/>
        <v>727650</v>
      </c>
      <c r="AC265" s="67">
        <f t="shared" si="157"/>
        <v>90</v>
      </c>
      <c r="AD265" s="102">
        <f t="shared" si="158"/>
        <v>727740</v>
      </c>
      <c r="AE265" s="67">
        <f t="shared" si="159"/>
        <v>222075.00000000003</v>
      </c>
      <c r="AF265" s="74">
        <f t="shared" si="160"/>
        <v>61560</v>
      </c>
      <c r="AG265" s="67">
        <f t="shared" si="161"/>
        <v>21000</v>
      </c>
      <c r="AH265" s="67">
        <f t="shared" si="162"/>
        <v>304635</v>
      </c>
      <c r="AI265" s="116">
        <f t="shared" si="163"/>
        <v>423105</v>
      </c>
      <c r="AJ265" s="71">
        <f t="shared" si="164"/>
        <v>174000</v>
      </c>
      <c r="AK265" s="97">
        <f t="shared" si="167"/>
        <v>457635</v>
      </c>
      <c r="AL265" s="106">
        <f t="shared" si="165"/>
        <v>270105</v>
      </c>
      <c r="AM265" s="36">
        <v>8</v>
      </c>
    </row>
    <row r="266" spans="1:39" x14ac:dyDescent="0.25">
      <c r="A266" s="436"/>
      <c r="B266" s="133" t="s">
        <v>13</v>
      </c>
      <c r="C266" s="66">
        <v>15.9</v>
      </c>
      <c r="D266" s="188">
        <f t="shared" si="140"/>
        <v>15.9</v>
      </c>
      <c r="E266" s="47">
        <f t="shared" si="141"/>
        <v>1.9047619047619048E-3</v>
      </c>
      <c r="F266" s="47">
        <f t="shared" si="142"/>
        <v>15.901904761904762</v>
      </c>
      <c r="G266" s="47">
        <f t="shared" si="143"/>
        <v>4.7</v>
      </c>
      <c r="H266" s="73">
        <f t="shared" si="144"/>
        <v>1.3028571428571429</v>
      </c>
      <c r="I266" s="66">
        <f t="shared" si="145"/>
        <v>0.44444444444444442</v>
      </c>
      <c r="J266" s="66">
        <f t="shared" si="146"/>
        <v>6.4473015873015882</v>
      </c>
      <c r="K266" s="129">
        <f t="shared" si="147"/>
        <v>9.4546031746031733</v>
      </c>
      <c r="L266" s="66">
        <f t="shared" si="148"/>
        <v>3.6825396825396823</v>
      </c>
      <c r="M266" s="48">
        <f t="shared" si="149"/>
        <v>9.6853968253968254</v>
      </c>
      <c r="N266" s="122">
        <f t="shared" si="150"/>
        <v>6.2165079365079361</v>
      </c>
      <c r="O266" s="146">
        <f>'Input Model'!C$10</f>
        <v>63</v>
      </c>
      <c r="P266" s="189">
        <f t="shared" si="151"/>
        <v>1001.7</v>
      </c>
      <c r="Q266" s="67">
        <f>'Input Model'!C$19</f>
        <v>0.12</v>
      </c>
      <c r="R266" s="97">
        <f t="shared" si="152"/>
        <v>1001.82</v>
      </c>
      <c r="S266" s="67">
        <f>'Input Model'!C$36</f>
        <v>296.10000000000002</v>
      </c>
      <c r="T266" s="74">
        <f>'Input Model'!C$44</f>
        <v>82.08</v>
      </c>
      <c r="U266" s="67">
        <f>'Input Model'!C$56</f>
        <v>28</v>
      </c>
      <c r="V266" s="135">
        <f t="shared" si="153"/>
        <v>406.18</v>
      </c>
      <c r="W266" s="111">
        <f t="shared" si="154"/>
        <v>595.6400000000001</v>
      </c>
      <c r="X266" s="68">
        <f>'Input Model'!C$65</f>
        <v>232</v>
      </c>
      <c r="Y266" s="51">
        <f t="shared" si="166"/>
        <v>610.18000000000006</v>
      </c>
      <c r="Z266" s="117">
        <f t="shared" si="155"/>
        <v>391.64</v>
      </c>
      <c r="AA266" s="146">
        <f>'Input Model'!C$4</f>
        <v>750</v>
      </c>
      <c r="AB266" s="190">
        <f t="shared" si="156"/>
        <v>751275</v>
      </c>
      <c r="AC266" s="67">
        <f t="shared" si="157"/>
        <v>90</v>
      </c>
      <c r="AD266" s="102">
        <f t="shared" si="158"/>
        <v>751365</v>
      </c>
      <c r="AE266" s="67">
        <f t="shared" si="159"/>
        <v>222075.00000000003</v>
      </c>
      <c r="AF266" s="74">
        <f t="shared" si="160"/>
        <v>61560</v>
      </c>
      <c r="AG266" s="67">
        <f t="shared" si="161"/>
        <v>21000</v>
      </c>
      <c r="AH266" s="67">
        <f t="shared" si="162"/>
        <v>304635</v>
      </c>
      <c r="AI266" s="116">
        <f t="shared" si="163"/>
        <v>446730</v>
      </c>
      <c r="AJ266" s="71">
        <f t="shared" si="164"/>
        <v>174000</v>
      </c>
      <c r="AK266" s="97">
        <f t="shared" si="167"/>
        <v>457635</v>
      </c>
      <c r="AL266" s="106">
        <f t="shared" si="165"/>
        <v>293730</v>
      </c>
      <c r="AM266" s="36">
        <v>9</v>
      </c>
    </row>
    <row r="267" spans="1:39" x14ac:dyDescent="0.25">
      <c r="A267" s="436"/>
      <c r="B267" s="133" t="s">
        <v>14</v>
      </c>
      <c r="C267" s="66">
        <v>16.2</v>
      </c>
      <c r="D267" s="188">
        <f t="shared" si="140"/>
        <v>16.2</v>
      </c>
      <c r="E267" s="47">
        <f t="shared" si="141"/>
        <v>1.9047619047619048E-3</v>
      </c>
      <c r="F267" s="47">
        <f t="shared" si="142"/>
        <v>16.20190476190476</v>
      </c>
      <c r="G267" s="47">
        <f t="shared" si="143"/>
        <v>4.7</v>
      </c>
      <c r="H267" s="73">
        <f t="shared" si="144"/>
        <v>1.3028571428571429</v>
      </c>
      <c r="I267" s="66">
        <f t="shared" si="145"/>
        <v>0.44444444444444442</v>
      </c>
      <c r="J267" s="66">
        <f t="shared" si="146"/>
        <v>6.4473015873015882</v>
      </c>
      <c r="K267" s="129">
        <f t="shared" si="147"/>
        <v>9.7546031746031723</v>
      </c>
      <c r="L267" s="66">
        <f t="shared" si="148"/>
        <v>3.6825396825396823</v>
      </c>
      <c r="M267" s="48">
        <f t="shared" si="149"/>
        <v>9.6853968253968254</v>
      </c>
      <c r="N267" s="122">
        <f t="shared" si="150"/>
        <v>6.516507936507935</v>
      </c>
      <c r="O267" s="146">
        <f>'Input Model'!C$10</f>
        <v>63</v>
      </c>
      <c r="P267" s="189">
        <f t="shared" si="151"/>
        <v>1020.5999999999999</v>
      </c>
      <c r="Q267" s="67">
        <f>'Input Model'!C$19</f>
        <v>0.12</v>
      </c>
      <c r="R267" s="97">
        <f t="shared" si="152"/>
        <v>1020.7199999999999</v>
      </c>
      <c r="S267" s="67">
        <f>'Input Model'!C$36</f>
        <v>296.10000000000002</v>
      </c>
      <c r="T267" s="74">
        <f>'Input Model'!C$44</f>
        <v>82.08</v>
      </c>
      <c r="U267" s="67">
        <f>'Input Model'!C$56</f>
        <v>28</v>
      </c>
      <c r="V267" s="135">
        <f t="shared" si="153"/>
        <v>406.18</v>
      </c>
      <c r="W267" s="111">
        <f t="shared" si="154"/>
        <v>614.54</v>
      </c>
      <c r="X267" s="68">
        <f>'Input Model'!C$65</f>
        <v>232</v>
      </c>
      <c r="Y267" s="51">
        <f t="shared" si="166"/>
        <v>610.18000000000006</v>
      </c>
      <c r="Z267" s="117">
        <f t="shared" si="155"/>
        <v>410.53999999999985</v>
      </c>
      <c r="AA267" s="146">
        <f>'Input Model'!C$4</f>
        <v>750</v>
      </c>
      <c r="AB267" s="190">
        <f t="shared" si="156"/>
        <v>765449.99999999988</v>
      </c>
      <c r="AC267" s="67">
        <f t="shared" si="157"/>
        <v>90</v>
      </c>
      <c r="AD267" s="102">
        <f t="shared" si="158"/>
        <v>765539.99999999988</v>
      </c>
      <c r="AE267" s="67">
        <f t="shared" si="159"/>
        <v>222075.00000000003</v>
      </c>
      <c r="AF267" s="74">
        <f t="shared" si="160"/>
        <v>61560</v>
      </c>
      <c r="AG267" s="67">
        <f t="shared" si="161"/>
        <v>21000</v>
      </c>
      <c r="AH267" s="67">
        <f t="shared" si="162"/>
        <v>304635</v>
      </c>
      <c r="AI267" s="116">
        <f t="shared" si="163"/>
        <v>460904.99999999988</v>
      </c>
      <c r="AJ267" s="71">
        <f t="shared" si="164"/>
        <v>174000</v>
      </c>
      <c r="AK267" s="97">
        <f t="shared" si="167"/>
        <v>457635</v>
      </c>
      <c r="AL267" s="106">
        <f t="shared" si="165"/>
        <v>307904.99999999988</v>
      </c>
      <c r="AM267" s="36">
        <v>10</v>
      </c>
    </row>
    <row r="268" spans="1:39" x14ac:dyDescent="0.25">
      <c r="A268" s="436"/>
      <c r="B268" s="133" t="s">
        <v>15</v>
      </c>
      <c r="C268" s="66">
        <v>15.5</v>
      </c>
      <c r="D268" s="188">
        <f t="shared" si="140"/>
        <v>15.5</v>
      </c>
      <c r="E268" s="47">
        <f t="shared" si="141"/>
        <v>1.9047619047619048E-3</v>
      </c>
      <c r="F268" s="47">
        <f t="shared" si="142"/>
        <v>15.501904761904761</v>
      </c>
      <c r="G268" s="47">
        <f t="shared" si="143"/>
        <v>4.7</v>
      </c>
      <c r="H268" s="73">
        <f t="shared" si="144"/>
        <v>1.3028571428571429</v>
      </c>
      <c r="I268" s="66">
        <f t="shared" si="145"/>
        <v>0.44444444444444442</v>
      </c>
      <c r="J268" s="66">
        <f t="shared" si="146"/>
        <v>6.4473015873015882</v>
      </c>
      <c r="K268" s="129">
        <f t="shared" si="147"/>
        <v>9.054603174603173</v>
      </c>
      <c r="L268" s="66">
        <f t="shared" si="148"/>
        <v>3.6825396825396823</v>
      </c>
      <c r="M268" s="48">
        <f t="shared" si="149"/>
        <v>9.6853968253968254</v>
      </c>
      <c r="N268" s="122">
        <f t="shared" si="150"/>
        <v>5.8165079365079357</v>
      </c>
      <c r="O268" s="146">
        <f>'Input Model'!C$10</f>
        <v>63</v>
      </c>
      <c r="P268" s="189">
        <f t="shared" si="151"/>
        <v>976.5</v>
      </c>
      <c r="Q268" s="67">
        <f>'Input Model'!C$19</f>
        <v>0.12</v>
      </c>
      <c r="R268" s="97">
        <f t="shared" si="152"/>
        <v>976.62</v>
      </c>
      <c r="S268" s="67">
        <f>'Input Model'!C$36</f>
        <v>296.10000000000002</v>
      </c>
      <c r="T268" s="74">
        <f>'Input Model'!C$44</f>
        <v>82.08</v>
      </c>
      <c r="U268" s="67">
        <f>'Input Model'!C$56</f>
        <v>28</v>
      </c>
      <c r="V268" s="135">
        <f t="shared" si="153"/>
        <v>406.18</v>
      </c>
      <c r="W268" s="111">
        <f t="shared" si="154"/>
        <v>570.44000000000005</v>
      </c>
      <c r="X268" s="68">
        <f>'Input Model'!C$65</f>
        <v>232</v>
      </c>
      <c r="Y268" s="51">
        <f t="shared" si="166"/>
        <v>610.18000000000006</v>
      </c>
      <c r="Z268" s="117">
        <f t="shared" si="155"/>
        <v>366.43999999999994</v>
      </c>
      <c r="AA268" s="146">
        <f>'Input Model'!C$4</f>
        <v>750</v>
      </c>
      <c r="AB268" s="190">
        <f>P268*AA268</f>
        <v>732375</v>
      </c>
      <c r="AC268" s="67">
        <f t="shared" si="157"/>
        <v>90</v>
      </c>
      <c r="AD268" s="102">
        <f t="shared" si="158"/>
        <v>732465</v>
      </c>
      <c r="AE268" s="67">
        <f t="shared" si="159"/>
        <v>222075.00000000003</v>
      </c>
      <c r="AF268" s="74">
        <f t="shared" si="160"/>
        <v>61560</v>
      </c>
      <c r="AG268" s="67">
        <f t="shared" si="161"/>
        <v>21000</v>
      </c>
      <c r="AH268" s="67">
        <f t="shared" si="162"/>
        <v>304635</v>
      </c>
      <c r="AI268" s="116">
        <f t="shared" si="163"/>
        <v>427830</v>
      </c>
      <c r="AJ268" s="71">
        <f t="shared" si="164"/>
        <v>174000</v>
      </c>
      <c r="AK268" s="97">
        <f t="shared" si="167"/>
        <v>457635</v>
      </c>
      <c r="AL268" s="106">
        <f t="shared" si="165"/>
        <v>274830</v>
      </c>
      <c r="AM268" s="36">
        <v>11</v>
      </c>
    </row>
    <row r="269" spans="1:39" x14ac:dyDescent="0.25">
      <c r="A269" s="80"/>
      <c r="B269" s="132" t="s">
        <v>194</v>
      </c>
      <c r="C269" s="79">
        <v>15.3</v>
      </c>
      <c r="D269" s="95">
        <f t="shared" si="140"/>
        <v>15.3</v>
      </c>
      <c r="E269" s="56">
        <f t="shared" si="141"/>
        <v>1.9047619047619048E-3</v>
      </c>
      <c r="F269" s="56">
        <f t="shared" si="142"/>
        <v>15.301904761904762</v>
      </c>
      <c r="G269" s="56">
        <f t="shared" si="143"/>
        <v>4.7</v>
      </c>
      <c r="H269" s="81">
        <f t="shared" si="144"/>
        <v>1.3028571428571429</v>
      </c>
      <c r="I269" s="79">
        <f t="shared" si="145"/>
        <v>0.44444444444444442</v>
      </c>
      <c r="J269" s="79">
        <f t="shared" si="146"/>
        <v>6.4473015873015882</v>
      </c>
      <c r="K269" s="127">
        <f t="shared" si="147"/>
        <v>8.8546031746031737</v>
      </c>
      <c r="L269" s="79">
        <f t="shared" si="148"/>
        <v>3.6825396825396823</v>
      </c>
      <c r="M269" s="57">
        <f t="shared" si="149"/>
        <v>9.6853968253968254</v>
      </c>
      <c r="N269" s="123">
        <f t="shared" si="150"/>
        <v>5.6165079365079364</v>
      </c>
      <c r="O269" s="149">
        <f>'Input Model'!C$10</f>
        <v>63</v>
      </c>
      <c r="P269" s="96">
        <f t="shared" si="151"/>
        <v>963.90000000000009</v>
      </c>
      <c r="Q269" s="76">
        <f>'Input Model'!C$19</f>
        <v>0.12</v>
      </c>
      <c r="R269" s="98">
        <f t="shared" si="152"/>
        <v>964.0200000000001</v>
      </c>
      <c r="S269" s="76">
        <f>'Input Model'!C$36</f>
        <v>296.10000000000002</v>
      </c>
      <c r="T269" s="94">
        <f>'Input Model'!C$44</f>
        <v>82.08</v>
      </c>
      <c r="U269" s="76">
        <f>'Input Model'!C$56</f>
        <v>28</v>
      </c>
      <c r="V269" s="136">
        <f t="shared" si="153"/>
        <v>406.18</v>
      </c>
      <c r="W269" s="112">
        <f t="shared" si="154"/>
        <v>557.84000000000015</v>
      </c>
      <c r="X269" s="78">
        <f>'Input Model'!C$65</f>
        <v>232</v>
      </c>
      <c r="Y269" s="61">
        <f t="shared" si="166"/>
        <v>610.18000000000006</v>
      </c>
      <c r="Z269" s="118">
        <f t="shared" si="155"/>
        <v>353.84000000000003</v>
      </c>
      <c r="AA269" s="149">
        <f>'Input Model'!C$4</f>
        <v>750</v>
      </c>
      <c r="AB269" s="75">
        <f t="shared" si="156"/>
        <v>722925.00000000012</v>
      </c>
      <c r="AC269" s="76">
        <f t="shared" si="157"/>
        <v>90</v>
      </c>
      <c r="AD269" s="101">
        <f t="shared" si="158"/>
        <v>723015.00000000012</v>
      </c>
      <c r="AE269" s="76">
        <f t="shared" si="159"/>
        <v>222075.00000000003</v>
      </c>
      <c r="AF269" s="94">
        <f t="shared" si="160"/>
        <v>61560</v>
      </c>
      <c r="AG269" s="76">
        <f t="shared" si="161"/>
        <v>21000</v>
      </c>
      <c r="AH269" s="76">
        <f t="shared" si="162"/>
        <v>304635</v>
      </c>
      <c r="AI269" s="115">
        <f t="shared" si="163"/>
        <v>418380.00000000012</v>
      </c>
      <c r="AJ269" s="77">
        <f t="shared" si="164"/>
        <v>174000</v>
      </c>
      <c r="AK269" s="98">
        <f t="shared" si="167"/>
        <v>457635</v>
      </c>
      <c r="AL269" s="107">
        <f t="shared" si="165"/>
        <v>265380.00000000012</v>
      </c>
      <c r="AM269" s="36">
        <v>12</v>
      </c>
    </row>
    <row r="270" spans="1:39" s="15" customFormat="1" x14ac:dyDescent="0.25">
      <c r="A270" s="425">
        <v>2022</v>
      </c>
      <c r="B270" s="133" t="s">
        <v>195</v>
      </c>
      <c r="C270" s="66">
        <v>14.2</v>
      </c>
      <c r="D270" s="188">
        <f>C270</f>
        <v>14.2</v>
      </c>
      <c r="E270" s="47">
        <f>Q270/O270</f>
        <v>0</v>
      </c>
      <c r="F270" s="47">
        <f t="shared" si="142"/>
        <v>14.2</v>
      </c>
      <c r="G270" s="47">
        <f t="shared" si="143"/>
        <v>6.4324786324786327</v>
      </c>
      <c r="H270" s="73">
        <f t="shared" si="144"/>
        <v>1.5651282051282052</v>
      </c>
      <c r="I270" s="66">
        <f t="shared" si="145"/>
        <v>0.47863247863247865</v>
      </c>
      <c r="J270" s="66">
        <f t="shared" si="146"/>
        <v>8.476239316239317</v>
      </c>
      <c r="K270" s="129">
        <f t="shared" ref="K270:K276" si="168">F270-J270</f>
        <v>5.7237606837606823</v>
      </c>
      <c r="L270" s="66">
        <f t="shared" si="148"/>
        <v>4.3760683760683765</v>
      </c>
      <c r="M270" s="48">
        <f t="shared" si="149"/>
        <v>12.373675213675215</v>
      </c>
      <c r="N270" s="122">
        <f t="shared" si="150"/>
        <v>1.8263247863247845</v>
      </c>
      <c r="O270" s="146">
        <f>'Input Model'!B$10</f>
        <v>58.5</v>
      </c>
      <c r="P270" s="189">
        <f t="shared" si="151"/>
        <v>830.69999999999993</v>
      </c>
      <c r="Q270" s="67">
        <f>'Input Model'!B$19</f>
        <v>0</v>
      </c>
      <c r="R270" s="97">
        <f t="shared" si="152"/>
        <v>830.69999999999993</v>
      </c>
      <c r="S270" s="67">
        <f>'Input Model'!B$36</f>
        <v>376.3</v>
      </c>
      <c r="T270" s="74">
        <f>'Input Model'!B$44</f>
        <v>91.56</v>
      </c>
      <c r="U270" s="67">
        <f>'Input Model'!B$56</f>
        <v>28</v>
      </c>
      <c r="V270" s="135">
        <f t="shared" si="153"/>
        <v>495.86</v>
      </c>
      <c r="W270" s="111">
        <f t="shared" si="154"/>
        <v>334.83999999999992</v>
      </c>
      <c r="X270" s="68">
        <f>'Input Model'!B$65</f>
        <v>256</v>
      </c>
      <c r="Y270" s="51">
        <f t="shared" si="166"/>
        <v>723.86</v>
      </c>
      <c r="Z270" s="117">
        <f t="shared" si="155"/>
        <v>106.83999999999992</v>
      </c>
      <c r="AA270" s="146">
        <f>'Input Model'!B$4</f>
        <v>750</v>
      </c>
      <c r="AB270" s="190">
        <f t="shared" si="156"/>
        <v>623025</v>
      </c>
      <c r="AC270" s="67">
        <f t="shared" si="157"/>
        <v>0</v>
      </c>
      <c r="AD270" s="102">
        <f t="shared" si="158"/>
        <v>623025</v>
      </c>
      <c r="AE270" s="67">
        <f t="shared" si="159"/>
        <v>282225</v>
      </c>
      <c r="AF270" s="74">
        <f t="shared" si="160"/>
        <v>68670</v>
      </c>
      <c r="AG270" s="67">
        <f t="shared" si="161"/>
        <v>21000</v>
      </c>
      <c r="AH270" s="67">
        <f t="shared" si="162"/>
        <v>371895</v>
      </c>
      <c r="AI270" s="116">
        <f t="shared" si="163"/>
        <v>251130</v>
      </c>
      <c r="AJ270" s="71">
        <f t="shared" si="164"/>
        <v>192000</v>
      </c>
      <c r="AK270" s="97">
        <f t="shared" si="167"/>
        <v>542895</v>
      </c>
      <c r="AL270" s="106">
        <f t="shared" si="165"/>
        <v>80130</v>
      </c>
      <c r="AM270" s="143">
        <v>1</v>
      </c>
    </row>
    <row r="271" spans="1:39" x14ac:dyDescent="0.25">
      <c r="A271" s="436"/>
      <c r="B271" s="133" t="s">
        <v>17</v>
      </c>
      <c r="C271" s="66">
        <v>13.4</v>
      </c>
      <c r="D271" s="188">
        <f t="shared" ref="D271:D281" si="169">C271</f>
        <v>13.4</v>
      </c>
      <c r="E271" s="47">
        <f t="shared" si="141"/>
        <v>0</v>
      </c>
      <c r="F271" s="47">
        <f t="shared" si="142"/>
        <v>13.4</v>
      </c>
      <c r="G271" s="47">
        <f t="shared" si="143"/>
        <v>6.4324786324786327</v>
      </c>
      <c r="H271" s="73">
        <f t="shared" si="144"/>
        <v>1.5651282051282052</v>
      </c>
      <c r="I271" s="66">
        <f t="shared" si="145"/>
        <v>0.47863247863247865</v>
      </c>
      <c r="J271" s="66">
        <f t="shared" si="146"/>
        <v>8.476239316239317</v>
      </c>
      <c r="K271" s="129">
        <f t="shared" si="168"/>
        <v>4.9237606837606833</v>
      </c>
      <c r="L271" s="66">
        <f t="shared" si="148"/>
        <v>4.3760683760683765</v>
      </c>
      <c r="M271" s="48">
        <f t="shared" si="149"/>
        <v>12.373675213675215</v>
      </c>
      <c r="N271" s="122">
        <f t="shared" si="150"/>
        <v>1.0263247863247855</v>
      </c>
      <c r="O271" s="146">
        <f>'Input Model'!B$10</f>
        <v>58.5</v>
      </c>
      <c r="P271" s="189">
        <f t="shared" si="151"/>
        <v>783.9</v>
      </c>
      <c r="Q271" s="67">
        <f>'Input Model'!B$19</f>
        <v>0</v>
      </c>
      <c r="R271" s="97">
        <f t="shared" si="152"/>
        <v>783.9</v>
      </c>
      <c r="S271" s="67">
        <f>'Input Model'!B$36</f>
        <v>376.3</v>
      </c>
      <c r="T271" s="74">
        <f>'Input Model'!B$44</f>
        <v>91.56</v>
      </c>
      <c r="U271" s="67">
        <f>'Input Model'!B$56</f>
        <v>28</v>
      </c>
      <c r="V271" s="135">
        <f t="shared" si="153"/>
        <v>495.86</v>
      </c>
      <c r="W271" s="111">
        <f t="shared" si="154"/>
        <v>288.03999999999996</v>
      </c>
      <c r="X271" s="68">
        <f>'Input Model'!B$65</f>
        <v>256</v>
      </c>
      <c r="Y271" s="51">
        <f t="shared" si="166"/>
        <v>723.86</v>
      </c>
      <c r="Z271" s="117">
        <f t="shared" si="155"/>
        <v>60.039999999999964</v>
      </c>
      <c r="AA271" s="146">
        <f>'Input Model'!B$4</f>
        <v>750</v>
      </c>
      <c r="AB271" s="190">
        <f t="shared" si="156"/>
        <v>587925</v>
      </c>
      <c r="AC271" s="67">
        <f t="shared" si="157"/>
        <v>0</v>
      </c>
      <c r="AD271" s="102">
        <f t="shared" si="158"/>
        <v>587925</v>
      </c>
      <c r="AE271" s="67">
        <f t="shared" si="159"/>
        <v>282225</v>
      </c>
      <c r="AF271" s="74">
        <f t="shared" si="160"/>
        <v>68670</v>
      </c>
      <c r="AG271" s="67">
        <f t="shared" si="161"/>
        <v>21000</v>
      </c>
      <c r="AH271" s="67">
        <f t="shared" si="162"/>
        <v>371895</v>
      </c>
      <c r="AI271" s="116">
        <f t="shared" si="163"/>
        <v>216030</v>
      </c>
      <c r="AJ271" s="71">
        <f t="shared" si="164"/>
        <v>192000</v>
      </c>
      <c r="AK271" s="97">
        <f t="shared" si="167"/>
        <v>542895</v>
      </c>
      <c r="AL271" s="106">
        <f t="shared" si="165"/>
        <v>45030</v>
      </c>
      <c r="AM271" s="36">
        <v>2</v>
      </c>
    </row>
    <row r="272" spans="1:39" x14ac:dyDescent="0.25">
      <c r="A272" s="436"/>
      <c r="B272" s="133" t="s">
        <v>18</v>
      </c>
      <c r="C272" s="66">
        <v>14.2</v>
      </c>
      <c r="D272" s="188">
        <f t="shared" si="169"/>
        <v>14.2</v>
      </c>
      <c r="E272" s="47">
        <f t="shared" si="141"/>
        <v>0</v>
      </c>
      <c r="F272" s="47">
        <f t="shared" si="142"/>
        <v>14.2</v>
      </c>
      <c r="G272" s="47">
        <f t="shared" si="143"/>
        <v>6.4324786324786327</v>
      </c>
      <c r="H272" s="73">
        <f t="shared" si="144"/>
        <v>1.5651282051282052</v>
      </c>
      <c r="I272" s="66">
        <f t="shared" si="145"/>
        <v>0.47863247863247865</v>
      </c>
      <c r="J272" s="66">
        <f t="shared" si="146"/>
        <v>8.476239316239317</v>
      </c>
      <c r="K272" s="129">
        <f t="shared" si="168"/>
        <v>5.7237606837606823</v>
      </c>
      <c r="L272" s="66">
        <f t="shared" si="148"/>
        <v>4.3760683760683765</v>
      </c>
      <c r="M272" s="48">
        <f t="shared" si="149"/>
        <v>12.373675213675215</v>
      </c>
      <c r="N272" s="122">
        <f t="shared" si="150"/>
        <v>1.8263247863247845</v>
      </c>
      <c r="O272" s="146">
        <f>'Input Model'!B$10</f>
        <v>58.5</v>
      </c>
      <c r="P272" s="189">
        <f t="shared" si="151"/>
        <v>830.69999999999993</v>
      </c>
      <c r="Q272" s="67">
        <f>'Input Model'!B$19</f>
        <v>0</v>
      </c>
      <c r="R272" s="97">
        <f t="shared" si="152"/>
        <v>830.69999999999993</v>
      </c>
      <c r="S272" s="67">
        <f>'Input Model'!B$36</f>
        <v>376.3</v>
      </c>
      <c r="T272" s="74">
        <f>'Input Model'!B$44</f>
        <v>91.56</v>
      </c>
      <c r="U272" s="67">
        <f>'Input Model'!B$56</f>
        <v>28</v>
      </c>
      <c r="V272" s="135">
        <f t="shared" si="153"/>
        <v>495.86</v>
      </c>
      <c r="W272" s="111">
        <f t="shared" si="154"/>
        <v>334.83999999999992</v>
      </c>
      <c r="X272" s="68">
        <f>'Input Model'!B$65</f>
        <v>256</v>
      </c>
      <c r="Y272" s="51">
        <f t="shared" si="166"/>
        <v>723.86</v>
      </c>
      <c r="Z272" s="117">
        <f t="shared" si="155"/>
        <v>106.83999999999992</v>
      </c>
      <c r="AA272" s="146">
        <f>'Input Model'!B$4</f>
        <v>750</v>
      </c>
      <c r="AB272" s="190">
        <f t="shared" si="156"/>
        <v>623025</v>
      </c>
      <c r="AC272" s="67">
        <f t="shared" si="157"/>
        <v>0</v>
      </c>
      <c r="AD272" s="102">
        <f t="shared" si="158"/>
        <v>623025</v>
      </c>
      <c r="AE272" s="67">
        <f t="shared" si="159"/>
        <v>282225</v>
      </c>
      <c r="AF272" s="74">
        <f t="shared" si="160"/>
        <v>68670</v>
      </c>
      <c r="AG272" s="67">
        <f t="shared" si="161"/>
        <v>21000</v>
      </c>
      <c r="AH272" s="67">
        <f t="shared" si="162"/>
        <v>371895</v>
      </c>
      <c r="AI272" s="116">
        <f t="shared" si="163"/>
        <v>251130</v>
      </c>
      <c r="AJ272" s="71">
        <f t="shared" si="164"/>
        <v>192000</v>
      </c>
      <c r="AK272" s="97">
        <f t="shared" si="167"/>
        <v>542895</v>
      </c>
      <c r="AL272" s="106">
        <f t="shared" si="165"/>
        <v>80130</v>
      </c>
      <c r="AM272" s="36">
        <v>3</v>
      </c>
    </row>
    <row r="273" spans="1:39" x14ac:dyDescent="0.25">
      <c r="A273" s="436"/>
      <c r="B273" s="133" t="s">
        <v>19</v>
      </c>
      <c r="C273" s="66">
        <v>14.5</v>
      </c>
      <c r="D273" s="188">
        <f t="shared" si="169"/>
        <v>14.5</v>
      </c>
      <c r="E273" s="47">
        <f t="shared" si="141"/>
        <v>0</v>
      </c>
      <c r="F273" s="47">
        <f t="shared" si="142"/>
        <v>14.5</v>
      </c>
      <c r="G273" s="47">
        <f t="shared" si="143"/>
        <v>6.4324786324786327</v>
      </c>
      <c r="H273" s="73">
        <f t="shared" si="144"/>
        <v>1.5651282051282052</v>
      </c>
      <c r="I273" s="66">
        <f t="shared" si="145"/>
        <v>0.47863247863247865</v>
      </c>
      <c r="J273" s="66">
        <f t="shared" si="146"/>
        <v>8.476239316239317</v>
      </c>
      <c r="K273" s="129">
        <f t="shared" si="168"/>
        <v>6.023760683760683</v>
      </c>
      <c r="L273" s="66">
        <f t="shared" si="148"/>
        <v>4.3760683760683765</v>
      </c>
      <c r="M273" s="48">
        <f t="shared" si="149"/>
        <v>12.373675213675215</v>
      </c>
      <c r="N273" s="122">
        <f t="shared" si="150"/>
        <v>2.1263247863247852</v>
      </c>
      <c r="O273" s="146">
        <f>'Input Model'!B$10</f>
        <v>58.5</v>
      </c>
      <c r="P273" s="189">
        <f t="shared" si="151"/>
        <v>848.25</v>
      </c>
      <c r="Q273" s="67">
        <f>'Input Model'!B$19</f>
        <v>0</v>
      </c>
      <c r="R273" s="97">
        <f t="shared" si="152"/>
        <v>848.25</v>
      </c>
      <c r="S273" s="67">
        <f>'Input Model'!B$36</f>
        <v>376.3</v>
      </c>
      <c r="T273" s="74">
        <f>'Input Model'!B$44</f>
        <v>91.56</v>
      </c>
      <c r="U273" s="67">
        <f>'Input Model'!B$56</f>
        <v>28</v>
      </c>
      <c r="V273" s="135">
        <f t="shared" si="153"/>
        <v>495.86</v>
      </c>
      <c r="W273" s="111">
        <f t="shared" si="154"/>
        <v>352.39</v>
      </c>
      <c r="X273" s="68">
        <f>'Input Model'!B$65</f>
        <v>256</v>
      </c>
      <c r="Y273" s="51">
        <f t="shared" si="166"/>
        <v>723.86</v>
      </c>
      <c r="Z273" s="117">
        <f t="shared" si="155"/>
        <v>124.38999999999999</v>
      </c>
      <c r="AA273" s="146">
        <f>'Input Model'!B$4</f>
        <v>750</v>
      </c>
      <c r="AB273" s="190">
        <f t="shared" si="156"/>
        <v>636187.5</v>
      </c>
      <c r="AC273" s="67">
        <f t="shared" si="157"/>
        <v>0</v>
      </c>
      <c r="AD273" s="102">
        <f t="shared" si="158"/>
        <v>636187.5</v>
      </c>
      <c r="AE273" s="67">
        <f t="shared" si="159"/>
        <v>282225</v>
      </c>
      <c r="AF273" s="74">
        <f t="shared" si="160"/>
        <v>68670</v>
      </c>
      <c r="AG273" s="67">
        <f t="shared" si="161"/>
        <v>21000</v>
      </c>
      <c r="AH273" s="67">
        <f t="shared" si="162"/>
        <v>371895</v>
      </c>
      <c r="AI273" s="116">
        <f t="shared" si="163"/>
        <v>264292.5</v>
      </c>
      <c r="AJ273" s="71">
        <f t="shared" si="164"/>
        <v>192000</v>
      </c>
      <c r="AK273" s="97">
        <f t="shared" si="167"/>
        <v>542895</v>
      </c>
      <c r="AL273" s="106">
        <f t="shared" si="165"/>
        <v>93292.5</v>
      </c>
      <c r="AM273" s="36">
        <v>4</v>
      </c>
    </row>
    <row r="274" spans="1:39" x14ac:dyDescent="0.25">
      <c r="A274" s="436"/>
      <c r="B274" s="133" t="s">
        <v>196</v>
      </c>
      <c r="C274" s="66">
        <v>14.6</v>
      </c>
      <c r="D274" s="188">
        <f t="shared" si="169"/>
        <v>14.6</v>
      </c>
      <c r="E274" s="47">
        <f t="shared" si="141"/>
        <v>0</v>
      </c>
      <c r="F274" s="47">
        <f t="shared" si="142"/>
        <v>14.6</v>
      </c>
      <c r="G274" s="47">
        <f t="shared" si="143"/>
        <v>6.4324786324786327</v>
      </c>
      <c r="H274" s="73">
        <f t="shared" si="144"/>
        <v>1.5651282051282052</v>
      </c>
      <c r="I274" s="66">
        <f t="shared" si="145"/>
        <v>0.47863247863247865</v>
      </c>
      <c r="J274" s="66">
        <f t="shared" si="146"/>
        <v>8.476239316239317</v>
      </c>
      <c r="K274" s="129">
        <f t="shared" si="168"/>
        <v>6.1237606837606826</v>
      </c>
      <c r="L274" s="66">
        <f t="shared" si="148"/>
        <v>4.3760683760683765</v>
      </c>
      <c r="M274" s="48">
        <f t="shared" si="149"/>
        <v>12.373675213675215</v>
      </c>
      <c r="N274" s="122">
        <f t="shared" si="150"/>
        <v>2.2263247863247848</v>
      </c>
      <c r="O274" s="146">
        <f>'Input Model'!B$10</f>
        <v>58.5</v>
      </c>
      <c r="P274" s="189">
        <f t="shared" si="151"/>
        <v>854.1</v>
      </c>
      <c r="Q274" s="67">
        <f>'Input Model'!B$19</f>
        <v>0</v>
      </c>
      <c r="R274" s="97">
        <f t="shared" si="152"/>
        <v>854.1</v>
      </c>
      <c r="S274" s="67">
        <f>'Input Model'!B$36</f>
        <v>376.3</v>
      </c>
      <c r="T274" s="74">
        <f>'Input Model'!B$44</f>
        <v>91.56</v>
      </c>
      <c r="U274" s="67">
        <f>'Input Model'!B$56</f>
        <v>28</v>
      </c>
      <c r="V274" s="135">
        <f t="shared" si="153"/>
        <v>495.86</v>
      </c>
      <c r="W274" s="111">
        <f t="shared" si="154"/>
        <v>358.24</v>
      </c>
      <c r="X274" s="68">
        <f>'Input Model'!B$65</f>
        <v>256</v>
      </c>
      <c r="Y274" s="51">
        <f t="shared" si="166"/>
        <v>723.86</v>
      </c>
      <c r="Z274" s="117">
        <f t="shared" si="155"/>
        <v>130.24</v>
      </c>
      <c r="AA274" s="146">
        <f>'Input Model'!B$4</f>
        <v>750</v>
      </c>
      <c r="AB274" s="190">
        <f t="shared" si="156"/>
        <v>640575</v>
      </c>
      <c r="AC274" s="67">
        <f t="shared" si="157"/>
        <v>0</v>
      </c>
      <c r="AD274" s="102">
        <f t="shared" si="158"/>
        <v>640575</v>
      </c>
      <c r="AE274" s="67">
        <f t="shared" si="159"/>
        <v>282225</v>
      </c>
      <c r="AF274" s="74">
        <f t="shared" si="160"/>
        <v>68670</v>
      </c>
      <c r="AG274" s="67">
        <f t="shared" si="161"/>
        <v>21000</v>
      </c>
      <c r="AH274" s="67">
        <f t="shared" si="162"/>
        <v>371895</v>
      </c>
      <c r="AI274" s="116">
        <f t="shared" si="163"/>
        <v>268680</v>
      </c>
      <c r="AJ274" s="71">
        <f t="shared" si="164"/>
        <v>192000</v>
      </c>
      <c r="AK274" s="97">
        <f t="shared" si="167"/>
        <v>542895</v>
      </c>
      <c r="AL274" s="106">
        <f t="shared" si="165"/>
        <v>97680</v>
      </c>
      <c r="AM274" s="36">
        <v>5</v>
      </c>
    </row>
    <row r="275" spans="1:39" x14ac:dyDescent="0.25">
      <c r="A275" s="436"/>
      <c r="B275" s="133" t="s">
        <v>21</v>
      </c>
      <c r="C275" s="66">
        <v>15</v>
      </c>
      <c r="D275" s="188">
        <f t="shared" si="169"/>
        <v>15</v>
      </c>
      <c r="E275" s="47">
        <f t="shared" si="141"/>
        <v>0</v>
      </c>
      <c r="F275" s="47">
        <f t="shared" si="142"/>
        <v>15</v>
      </c>
      <c r="G275" s="47">
        <f t="shared" si="143"/>
        <v>6.4324786324786327</v>
      </c>
      <c r="H275" s="73">
        <f t="shared" si="144"/>
        <v>1.5651282051282052</v>
      </c>
      <c r="I275" s="66">
        <f t="shared" si="145"/>
        <v>0.47863247863247865</v>
      </c>
      <c r="J275" s="66">
        <f t="shared" si="146"/>
        <v>8.476239316239317</v>
      </c>
      <c r="K275" s="129">
        <f t="shared" si="168"/>
        <v>6.523760683760683</v>
      </c>
      <c r="L275" s="66">
        <f t="shared" si="148"/>
        <v>4.3760683760683765</v>
      </c>
      <c r="M275" s="48">
        <f t="shared" si="149"/>
        <v>12.373675213675215</v>
      </c>
      <c r="N275" s="122">
        <f t="shared" si="150"/>
        <v>2.6263247863247852</v>
      </c>
      <c r="O275" s="146">
        <f>'Input Model'!B$10</f>
        <v>58.5</v>
      </c>
      <c r="P275" s="189">
        <f t="shared" si="151"/>
        <v>877.5</v>
      </c>
      <c r="Q275" s="67">
        <f>'Input Model'!B$19</f>
        <v>0</v>
      </c>
      <c r="R275" s="97">
        <f t="shared" si="152"/>
        <v>877.5</v>
      </c>
      <c r="S275" s="67">
        <f>'Input Model'!B$36</f>
        <v>376.3</v>
      </c>
      <c r="T275" s="74">
        <f>'Input Model'!B$44</f>
        <v>91.56</v>
      </c>
      <c r="U275" s="67">
        <f>'Input Model'!B$56</f>
        <v>28</v>
      </c>
      <c r="V275" s="135">
        <f t="shared" si="153"/>
        <v>495.86</v>
      </c>
      <c r="W275" s="111">
        <f t="shared" si="154"/>
        <v>381.64</v>
      </c>
      <c r="X275" s="68">
        <f>'Input Model'!B$65</f>
        <v>256</v>
      </c>
      <c r="Y275" s="51">
        <f t="shared" si="166"/>
        <v>723.86</v>
      </c>
      <c r="Z275" s="117">
        <f t="shared" si="155"/>
        <v>153.63999999999999</v>
      </c>
      <c r="AA275" s="146">
        <f>'Input Model'!B$4</f>
        <v>750</v>
      </c>
      <c r="AB275" s="190">
        <f t="shared" si="156"/>
        <v>658125</v>
      </c>
      <c r="AC275" s="67">
        <f t="shared" si="157"/>
        <v>0</v>
      </c>
      <c r="AD275" s="102">
        <f t="shared" si="158"/>
        <v>658125</v>
      </c>
      <c r="AE275" s="67">
        <f t="shared" si="159"/>
        <v>282225</v>
      </c>
      <c r="AF275" s="74">
        <f t="shared" si="160"/>
        <v>68670</v>
      </c>
      <c r="AG275" s="67">
        <f t="shared" si="161"/>
        <v>21000</v>
      </c>
      <c r="AH275" s="67">
        <f t="shared" si="162"/>
        <v>371895</v>
      </c>
      <c r="AI275" s="116">
        <f t="shared" si="163"/>
        <v>286230</v>
      </c>
      <c r="AJ275" s="71">
        <f t="shared" si="164"/>
        <v>192000</v>
      </c>
      <c r="AK275" s="97">
        <f t="shared" si="167"/>
        <v>542895</v>
      </c>
      <c r="AL275" s="106">
        <f t="shared" si="165"/>
        <v>115230</v>
      </c>
      <c r="AM275" s="36">
        <v>6</v>
      </c>
    </row>
    <row r="276" spans="1:39" x14ac:dyDescent="0.25">
      <c r="A276" s="436"/>
      <c r="B276" s="133" t="s">
        <v>11</v>
      </c>
      <c r="C276" s="66">
        <v>14.9</v>
      </c>
      <c r="D276" s="188">
        <f t="shared" si="169"/>
        <v>14.9</v>
      </c>
      <c r="E276" s="47">
        <f t="shared" si="141"/>
        <v>0</v>
      </c>
      <c r="F276" s="47">
        <f t="shared" si="142"/>
        <v>14.9</v>
      </c>
      <c r="G276" s="47">
        <f t="shared" si="143"/>
        <v>6.4324786324786327</v>
      </c>
      <c r="H276" s="73">
        <f t="shared" si="144"/>
        <v>1.5651282051282052</v>
      </c>
      <c r="I276" s="66">
        <f t="shared" si="145"/>
        <v>0.47863247863247865</v>
      </c>
      <c r="J276" s="66">
        <f t="shared" si="146"/>
        <v>8.476239316239317</v>
      </c>
      <c r="K276" s="129">
        <f t="shared" si="168"/>
        <v>6.4237606837606833</v>
      </c>
      <c r="L276" s="66">
        <f t="shared" si="148"/>
        <v>4.3760683760683765</v>
      </c>
      <c r="M276" s="48">
        <f t="shared" si="149"/>
        <v>12.373675213675215</v>
      </c>
      <c r="N276" s="122">
        <f t="shared" si="150"/>
        <v>2.5263247863247855</v>
      </c>
      <c r="O276" s="146">
        <f>'Input Model'!B$10</f>
        <v>58.5</v>
      </c>
      <c r="P276" s="189">
        <f t="shared" si="151"/>
        <v>871.65</v>
      </c>
      <c r="Q276" s="67">
        <f>'Input Model'!B$19</f>
        <v>0</v>
      </c>
      <c r="R276" s="97">
        <f t="shared" si="152"/>
        <v>871.65</v>
      </c>
      <c r="S276" s="67">
        <f>'Input Model'!B$36</f>
        <v>376.3</v>
      </c>
      <c r="T276" s="74">
        <f>'Input Model'!B$44</f>
        <v>91.56</v>
      </c>
      <c r="U276" s="67">
        <f>'Input Model'!B$56</f>
        <v>28</v>
      </c>
      <c r="V276" s="135">
        <f t="shared" si="153"/>
        <v>495.86</v>
      </c>
      <c r="W276" s="111">
        <f t="shared" si="154"/>
        <v>375.78999999999996</v>
      </c>
      <c r="X276" s="68">
        <f>'Input Model'!B$65</f>
        <v>256</v>
      </c>
      <c r="Y276" s="51">
        <f t="shared" si="166"/>
        <v>723.86</v>
      </c>
      <c r="Z276" s="117">
        <f t="shared" si="155"/>
        <v>147.78999999999996</v>
      </c>
      <c r="AA276" s="146">
        <f>'Input Model'!B$4</f>
        <v>750</v>
      </c>
      <c r="AB276" s="190">
        <f t="shared" si="156"/>
        <v>653737.5</v>
      </c>
      <c r="AC276" s="67">
        <f t="shared" si="157"/>
        <v>0</v>
      </c>
      <c r="AD276" s="102">
        <f t="shared" si="158"/>
        <v>653737.5</v>
      </c>
      <c r="AE276" s="67">
        <f t="shared" si="159"/>
        <v>282225</v>
      </c>
      <c r="AF276" s="74">
        <f t="shared" si="160"/>
        <v>68670</v>
      </c>
      <c r="AG276" s="67">
        <f t="shared" si="161"/>
        <v>21000</v>
      </c>
      <c r="AH276" s="67">
        <f t="shared" si="162"/>
        <v>371895</v>
      </c>
      <c r="AI276" s="116">
        <f t="shared" si="163"/>
        <v>281842.5</v>
      </c>
      <c r="AJ276" s="71">
        <f t="shared" si="164"/>
        <v>192000</v>
      </c>
      <c r="AK276" s="97">
        <f t="shared" si="167"/>
        <v>542895</v>
      </c>
      <c r="AL276" s="106">
        <f t="shared" si="165"/>
        <v>110842.5</v>
      </c>
      <c r="AM276" s="36">
        <v>7</v>
      </c>
    </row>
    <row r="277" spans="1:39" x14ac:dyDescent="0.25">
      <c r="A277" s="436"/>
      <c r="B277" s="133" t="s">
        <v>12</v>
      </c>
      <c r="C277" s="66"/>
      <c r="D277" s="188">
        <f t="shared" si="169"/>
        <v>0</v>
      </c>
      <c r="E277" s="47">
        <f t="shared" si="141"/>
        <v>0</v>
      </c>
      <c r="F277" s="47"/>
      <c r="G277" s="47">
        <f t="shared" si="143"/>
        <v>6.4324786324786327</v>
      </c>
      <c r="H277" s="73">
        <f t="shared" si="144"/>
        <v>1.5651282051282052</v>
      </c>
      <c r="I277" s="66">
        <f t="shared" si="145"/>
        <v>0.47863247863247865</v>
      </c>
      <c r="J277" s="66">
        <f t="shared" si="146"/>
        <v>8.476239316239317</v>
      </c>
      <c r="K277" s="129"/>
      <c r="L277" s="66">
        <f t="shared" si="148"/>
        <v>4.3760683760683765</v>
      </c>
      <c r="M277" s="48">
        <f t="shared" si="149"/>
        <v>12.373675213675215</v>
      </c>
      <c r="N277" s="122"/>
      <c r="O277" s="146">
        <f>'Input Model'!B$10</f>
        <v>58.5</v>
      </c>
      <c r="P277" s="189">
        <f t="shared" si="151"/>
        <v>0</v>
      </c>
      <c r="Q277" s="67">
        <f>'Input Model'!B$19</f>
        <v>0</v>
      </c>
      <c r="R277" s="97"/>
      <c r="S277" s="67">
        <f>'Input Model'!B$36</f>
        <v>376.3</v>
      </c>
      <c r="T277" s="74">
        <f>'Input Model'!B$44</f>
        <v>91.56</v>
      </c>
      <c r="U277" s="67">
        <f>'Input Model'!B$56</f>
        <v>28</v>
      </c>
      <c r="V277" s="135">
        <f t="shared" si="153"/>
        <v>495.86</v>
      </c>
      <c r="W277" s="111"/>
      <c r="X277" s="68">
        <f>'Input Model'!B$65</f>
        <v>256</v>
      </c>
      <c r="Y277" s="51">
        <f t="shared" si="166"/>
        <v>723.86</v>
      </c>
      <c r="Z277" s="117"/>
      <c r="AA277" s="146">
        <f>'Input Model'!B$4</f>
        <v>750</v>
      </c>
      <c r="AB277" s="190">
        <f t="shared" si="156"/>
        <v>0</v>
      </c>
      <c r="AC277" s="67">
        <f t="shared" si="157"/>
        <v>0</v>
      </c>
      <c r="AD277" s="102">
        <f t="shared" si="158"/>
        <v>0</v>
      </c>
      <c r="AE277" s="67">
        <f t="shared" si="159"/>
        <v>282225</v>
      </c>
      <c r="AF277" s="74">
        <f t="shared" si="160"/>
        <v>68670</v>
      </c>
      <c r="AG277" s="67">
        <f t="shared" si="161"/>
        <v>21000</v>
      </c>
      <c r="AH277" s="67">
        <f t="shared" si="162"/>
        <v>371895</v>
      </c>
      <c r="AI277" s="116"/>
      <c r="AJ277" s="71">
        <f t="shared" si="164"/>
        <v>192000</v>
      </c>
      <c r="AK277" s="97">
        <f t="shared" si="167"/>
        <v>542895</v>
      </c>
      <c r="AL277" s="106"/>
      <c r="AM277" s="36">
        <v>8</v>
      </c>
    </row>
    <row r="278" spans="1:39" x14ac:dyDescent="0.25">
      <c r="A278" s="436"/>
      <c r="B278" s="133" t="s">
        <v>13</v>
      </c>
      <c r="C278" s="66"/>
      <c r="D278" s="188">
        <f t="shared" si="169"/>
        <v>0</v>
      </c>
      <c r="E278" s="47">
        <f t="shared" si="141"/>
        <v>0</v>
      </c>
      <c r="F278" s="47"/>
      <c r="G278" s="47">
        <f t="shared" si="143"/>
        <v>6.4324786324786327</v>
      </c>
      <c r="H278" s="73">
        <f t="shared" si="144"/>
        <v>1.5651282051282052</v>
      </c>
      <c r="I278" s="66">
        <f t="shared" si="145"/>
        <v>0.47863247863247865</v>
      </c>
      <c r="J278" s="66">
        <f t="shared" si="146"/>
        <v>8.476239316239317</v>
      </c>
      <c r="K278" s="129"/>
      <c r="L278" s="66">
        <f t="shared" si="148"/>
        <v>4.3760683760683765</v>
      </c>
      <c r="M278" s="48">
        <f t="shared" si="149"/>
        <v>12.373675213675215</v>
      </c>
      <c r="N278" s="122"/>
      <c r="O278" s="146">
        <f>'Input Model'!B$10</f>
        <v>58.5</v>
      </c>
      <c r="P278" s="189">
        <f t="shared" si="151"/>
        <v>0</v>
      </c>
      <c r="Q278" s="67">
        <f>'Input Model'!B$19</f>
        <v>0</v>
      </c>
      <c r="R278" s="97"/>
      <c r="S278" s="67">
        <f>'Input Model'!B$36</f>
        <v>376.3</v>
      </c>
      <c r="T278" s="74">
        <f>'Input Model'!B$44</f>
        <v>91.56</v>
      </c>
      <c r="U278" s="67">
        <f>'Input Model'!B$56</f>
        <v>28</v>
      </c>
      <c r="V278" s="135">
        <f t="shared" si="153"/>
        <v>495.86</v>
      </c>
      <c r="W278" s="111"/>
      <c r="X278" s="68">
        <f>'Input Model'!B$65</f>
        <v>256</v>
      </c>
      <c r="Y278" s="51">
        <f t="shared" si="166"/>
        <v>723.86</v>
      </c>
      <c r="Z278" s="117"/>
      <c r="AA278" s="146">
        <f>'Input Model'!B$4</f>
        <v>750</v>
      </c>
      <c r="AB278" s="190">
        <f t="shared" si="156"/>
        <v>0</v>
      </c>
      <c r="AC278" s="67">
        <f t="shared" si="157"/>
        <v>0</v>
      </c>
      <c r="AD278" s="102">
        <f t="shared" si="158"/>
        <v>0</v>
      </c>
      <c r="AE278" s="67">
        <f t="shared" si="159"/>
        <v>282225</v>
      </c>
      <c r="AF278" s="74">
        <f t="shared" si="160"/>
        <v>68670</v>
      </c>
      <c r="AG278" s="67">
        <f t="shared" si="161"/>
        <v>21000</v>
      </c>
      <c r="AH278" s="67">
        <f t="shared" si="162"/>
        <v>371895</v>
      </c>
      <c r="AI278" s="116"/>
      <c r="AJ278" s="71">
        <f t="shared" si="164"/>
        <v>192000</v>
      </c>
      <c r="AK278" s="97">
        <f t="shared" si="167"/>
        <v>542895</v>
      </c>
      <c r="AL278" s="106"/>
      <c r="AM278" s="36">
        <v>9</v>
      </c>
    </row>
    <row r="279" spans="1:39" x14ac:dyDescent="0.25">
      <c r="A279" s="436"/>
      <c r="B279" s="133" t="s">
        <v>14</v>
      </c>
      <c r="C279" s="66"/>
      <c r="D279" s="188">
        <f t="shared" si="169"/>
        <v>0</v>
      </c>
      <c r="E279" s="47">
        <f t="shared" si="141"/>
        <v>0</v>
      </c>
      <c r="F279" s="47"/>
      <c r="G279" s="47">
        <f t="shared" si="143"/>
        <v>6.4324786324786327</v>
      </c>
      <c r="H279" s="73">
        <f t="shared" si="144"/>
        <v>1.5651282051282052</v>
      </c>
      <c r="I279" s="66">
        <f t="shared" si="145"/>
        <v>0.47863247863247865</v>
      </c>
      <c r="J279" s="66">
        <f t="shared" si="146"/>
        <v>8.476239316239317</v>
      </c>
      <c r="K279" s="129"/>
      <c r="L279" s="66">
        <f t="shared" si="148"/>
        <v>4.3760683760683765</v>
      </c>
      <c r="M279" s="48">
        <f t="shared" si="149"/>
        <v>12.373675213675215</v>
      </c>
      <c r="N279" s="122"/>
      <c r="O279" s="146">
        <f>'Input Model'!B$10</f>
        <v>58.5</v>
      </c>
      <c r="P279" s="189">
        <f t="shared" si="151"/>
        <v>0</v>
      </c>
      <c r="Q279" s="67">
        <f>'Input Model'!B$19</f>
        <v>0</v>
      </c>
      <c r="R279" s="97"/>
      <c r="S279" s="67">
        <f>'Input Model'!B$36</f>
        <v>376.3</v>
      </c>
      <c r="T279" s="74">
        <f>'Input Model'!B$44</f>
        <v>91.56</v>
      </c>
      <c r="U279" s="67">
        <f>'Input Model'!B$56</f>
        <v>28</v>
      </c>
      <c r="V279" s="135">
        <f t="shared" si="153"/>
        <v>495.86</v>
      </c>
      <c r="W279" s="111"/>
      <c r="X279" s="68">
        <f>'Input Model'!B$65</f>
        <v>256</v>
      </c>
      <c r="Y279" s="51">
        <f t="shared" si="166"/>
        <v>723.86</v>
      </c>
      <c r="Z279" s="117"/>
      <c r="AA279" s="146">
        <f>'Input Model'!B$4</f>
        <v>750</v>
      </c>
      <c r="AB279" s="190">
        <f t="shared" si="156"/>
        <v>0</v>
      </c>
      <c r="AC279" s="67">
        <f t="shared" si="157"/>
        <v>0</v>
      </c>
      <c r="AD279" s="102">
        <f t="shared" si="158"/>
        <v>0</v>
      </c>
      <c r="AE279" s="67">
        <f t="shared" si="159"/>
        <v>282225</v>
      </c>
      <c r="AF279" s="74">
        <f t="shared" si="160"/>
        <v>68670</v>
      </c>
      <c r="AG279" s="67">
        <f t="shared" si="161"/>
        <v>21000</v>
      </c>
      <c r="AH279" s="67">
        <f t="shared" si="162"/>
        <v>371895</v>
      </c>
      <c r="AI279" s="116"/>
      <c r="AJ279" s="71">
        <f t="shared" si="164"/>
        <v>192000</v>
      </c>
      <c r="AK279" s="97">
        <f t="shared" si="167"/>
        <v>542895</v>
      </c>
      <c r="AL279" s="106"/>
      <c r="AM279" s="36">
        <v>10</v>
      </c>
    </row>
    <row r="280" spans="1:39" x14ac:dyDescent="0.25">
      <c r="A280" s="436"/>
      <c r="B280" s="133" t="s">
        <v>15</v>
      </c>
      <c r="C280" s="66"/>
      <c r="D280" s="188">
        <f t="shared" si="169"/>
        <v>0</v>
      </c>
      <c r="E280" s="47">
        <f t="shared" si="141"/>
        <v>0</v>
      </c>
      <c r="F280" s="47"/>
      <c r="G280" s="47">
        <f t="shared" si="143"/>
        <v>6.4324786324786327</v>
      </c>
      <c r="H280" s="73">
        <f t="shared" si="144"/>
        <v>1.5651282051282052</v>
      </c>
      <c r="I280" s="66">
        <f t="shared" si="145"/>
        <v>0.47863247863247865</v>
      </c>
      <c r="J280" s="66">
        <f t="shared" si="146"/>
        <v>8.476239316239317</v>
      </c>
      <c r="K280" s="129"/>
      <c r="L280" s="66">
        <f t="shared" si="148"/>
        <v>4.3760683760683765</v>
      </c>
      <c r="M280" s="48">
        <f t="shared" si="149"/>
        <v>12.373675213675215</v>
      </c>
      <c r="N280" s="122"/>
      <c r="O280" s="146">
        <f>'Input Model'!B$10</f>
        <v>58.5</v>
      </c>
      <c r="P280" s="189">
        <f t="shared" si="151"/>
        <v>0</v>
      </c>
      <c r="Q280" s="67">
        <f>'Input Model'!B$19</f>
        <v>0</v>
      </c>
      <c r="R280" s="97"/>
      <c r="S280" s="67">
        <f>'Input Model'!B$36</f>
        <v>376.3</v>
      </c>
      <c r="T280" s="74">
        <f>'Input Model'!B$44</f>
        <v>91.56</v>
      </c>
      <c r="U280" s="67">
        <f>'Input Model'!B$56</f>
        <v>28</v>
      </c>
      <c r="V280" s="135">
        <f t="shared" si="153"/>
        <v>495.86</v>
      </c>
      <c r="W280" s="111"/>
      <c r="X280" s="68">
        <f>'Input Model'!B$65</f>
        <v>256</v>
      </c>
      <c r="Y280" s="51">
        <f t="shared" si="166"/>
        <v>723.86</v>
      </c>
      <c r="Z280" s="117"/>
      <c r="AA280" s="146">
        <f>'Input Model'!B$4</f>
        <v>750</v>
      </c>
      <c r="AB280" s="190">
        <f t="shared" si="156"/>
        <v>0</v>
      </c>
      <c r="AC280" s="67">
        <f t="shared" si="157"/>
        <v>0</v>
      </c>
      <c r="AD280" s="102">
        <f t="shared" si="158"/>
        <v>0</v>
      </c>
      <c r="AE280" s="67">
        <f t="shared" si="159"/>
        <v>282225</v>
      </c>
      <c r="AF280" s="74">
        <f t="shared" si="160"/>
        <v>68670</v>
      </c>
      <c r="AG280" s="67">
        <f t="shared" si="161"/>
        <v>21000</v>
      </c>
      <c r="AH280" s="67">
        <f t="shared" si="162"/>
        <v>371895</v>
      </c>
      <c r="AI280" s="116"/>
      <c r="AJ280" s="71">
        <f t="shared" si="164"/>
        <v>192000</v>
      </c>
      <c r="AK280" s="97">
        <f t="shared" si="167"/>
        <v>542895</v>
      </c>
      <c r="AL280" s="106"/>
      <c r="AM280" s="36">
        <v>11</v>
      </c>
    </row>
    <row r="281" spans="1:39" ht="13.8" thickBot="1" x14ac:dyDescent="0.3">
      <c r="A281" s="437"/>
      <c r="B281" s="438" t="s">
        <v>197</v>
      </c>
      <c r="C281" s="439"/>
      <c r="D281" s="440">
        <f t="shared" si="169"/>
        <v>0</v>
      </c>
      <c r="E281" s="441">
        <f t="shared" si="141"/>
        <v>0</v>
      </c>
      <c r="F281" s="441"/>
      <c r="G281" s="441">
        <f t="shared" si="143"/>
        <v>6.4324786324786327</v>
      </c>
      <c r="H281" s="442">
        <f t="shared" si="144"/>
        <v>1.5651282051282052</v>
      </c>
      <c r="I281" s="439">
        <f t="shared" si="145"/>
        <v>0.47863247863247865</v>
      </c>
      <c r="J281" s="439">
        <f t="shared" si="146"/>
        <v>8.476239316239317</v>
      </c>
      <c r="K281" s="443"/>
      <c r="L281" s="439">
        <f t="shared" si="148"/>
        <v>4.3760683760683765</v>
      </c>
      <c r="M281" s="444">
        <f t="shared" si="149"/>
        <v>12.373675213675215</v>
      </c>
      <c r="N281" s="445"/>
      <c r="O281" s="446">
        <f>'Input Model'!B$10</f>
        <v>58.5</v>
      </c>
      <c r="P281" s="447">
        <f t="shared" si="151"/>
        <v>0</v>
      </c>
      <c r="Q281" s="448">
        <f>'Input Model'!B$19</f>
        <v>0</v>
      </c>
      <c r="R281" s="449"/>
      <c r="S281" s="448">
        <f>'Input Model'!B$36</f>
        <v>376.3</v>
      </c>
      <c r="T281" s="450">
        <f>'Input Model'!B$44</f>
        <v>91.56</v>
      </c>
      <c r="U281" s="448">
        <f>'Input Model'!B$56</f>
        <v>28</v>
      </c>
      <c r="V281" s="451">
        <f t="shared" si="153"/>
        <v>495.86</v>
      </c>
      <c r="W281" s="452"/>
      <c r="X281" s="453">
        <f>'Input Model'!B$65</f>
        <v>256</v>
      </c>
      <c r="Y281" s="454">
        <f t="shared" si="166"/>
        <v>723.86</v>
      </c>
      <c r="Z281" s="455"/>
      <c r="AA281" s="446">
        <f>'Input Model'!B$4</f>
        <v>750</v>
      </c>
      <c r="AB281" s="456">
        <f t="shared" si="156"/>
        <v>0</v>
      </c>
      <c r="AC281" s="448">
        <f t="shared" si="157"/>
        <v>0</v>
      </c>
      <c r="AD281" s="457">
        <f t="shared" si="158"/>
        <v>0</v>
      </c>
      <c r="AE281" s="448">
        <f t="shared" si="159"/>
        <v>282225</v>
      </c>
      <c r="AF281" s="450">
        <f t="shared" si="160"/>
        <v>68670</v>
      </c>
      <c r="AG281" s="448">
        <f t="shared" si="161"/>
        <v>21000</v>
      </c>
      <c r="AH281" s="448">
        <f t="shared" si="162"/>
        <v>371895</v>
      </c>
      <c r="AI281" s="458"/>
      <c r="AJ281" s="459">
        <f t="shared" si="164"/>
        <v>192000</v>
      </c>
      <c r="AK281" s="449">
        <f t="shared" si="167"/>
        <v>542895</v>
      </c>
      <c r="AL281" s="460"/>
      <c r="AM281" s="36">
        <v>12</v>
      </c>
    </row>
    <row r="282" spans="1:39" x14ac:dyDescent="0.25">
      <c r="A282" s="191"/>
      <c r="B282" s="192"/>
      <c r="C282" s="193"/>
      <c r="D282" s="194"/>
      <c r="E282" s="194"/>
      <c r="F282" s="195"/>
      <c r="G282" s="194"/>
      <c r="H282" s="196"/>
      <c r="I282" s="196"/>
      <c r="J282" s="196"/>
      <c r="K282" s="197"/>
      <c r="L282" s="198"/>
      <c r="M282" s="196"/>
      <c r="N282" s="197"/>
      <c r="O282" s="199"/>
      <c r="P282" s="199"/>
      <c r="Q282" s="200"/>
      <c r="R282" s="200"/>
      <c r="S282" s="200"/>
      <c r="T282" s="200"/>
      <c r="U282" s="200"/>
      <c r="V282" s="200"/>
      <c r="W282" s="201"/>
      <c r="X282" s="200"/>
      <c r="Y282" s="200"/>
      <c r="Z282" s="202"/>
      <c r="AA282" s="203"/>
      <c r="AB282" s="199"/>
      <c r="AC282" s="204"/>
      <c r="AD282" s="204"/>
      <c r="AE282" s="204"/>
      <c r="AF282" s="204"/>
      <c r="AG282" s="204"/>
      <c r="AH282" s="204"/>
      <c r="AI282" s="197"/>
      <c r="AJ282" s="205"/>
      <c r="AK282" s="206"/>
      <c r="AL282" s="207"/>
    </row>
    <row r="284" spans="1:39" x14ac:dyDescent="0.25">
      <c r="B284" s="44" t="s">
        <v>78</v>
      </c>
      <c r="C284" s="37">
        <v>45049</v>
      </c>
    </row>
    <row r="285" spans="1:39" x14ac:dyDescent="0.25">
      <c r="B285" s="45" t="s">
        <v>79</v>
      </c>
      <c r="C285" s="46">
        <v>45092</v>
      </c>
    </row>
  </sheetData>
  <sheetProtection sheet="1" objects="1" scenarios="1"/>
  <phoneticPr fontId="11" type="noConversion"/>
  <pageMargins left="0.75" right="0.75" top="1" bottom="1" header="0.5" footer="0.5"/>
  <pageSetup scale="58" fitToHeight="2" orientation="portrait" r:id="rId1"/>
  <headerFooter alignWithMargins="0">
    <oddFooter>&amp;LAgDM A1-85, Corn Production Profitability&amp;R&amp;P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9</vt:i4>
      </vt:variant>
      <vt:variant>
        <vt:lpstr>Named Ranges</vt:lpstr>
      </vt:variant>
      <vt:variant>
        <vt:i4>1</vt:i4>
      </vt:variant>
    </vt:vector>
  </HeadingPairs>
  <TitlesOfParts>
    <vt:vector size="15" baseType="lpstr">
      <vt:lpstr>Introduction</vt:lpstr>
      <vt:lpstr>Input Model</vt:lpstr>
      <vt:lpstr>Production Costs</vt:lpstr>
      <vt:lpstr>Unit Cost of Inputs</vt:lpstr>
      <vt:lpstr>Monthly Profitability</vt:lpstr>
      <vt:lpstr>Yield</vt:lpstr>
      <vt:lpstr>Income</vt:lpstr>
      <vt:lpstr>Input Price Index</vt:lpstr>
      <vt:lpstr>Cost per Bushel</vt:lpstr>
      <vt:lpstr>Cost per Acre</vt:lpstr>
      <vt:lpstr>Landowner Returns per Bushel</vt:lpstr>
      <vt:lpstr>Tenant Returns per Bushel</vt:lpstr>
      <vt:lpstr>Landowner Returns per Acre</vt:lpstr>
      <vt:lpstr>Tenant Returns per Acre</vt:lpstr>
      <vt:lpstr>Introduction!Print_Area</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Iowa State University</dc:creator>
  <cp:lastModifiedBy>Johanns, Ann M [EXTAG]</cp:lastModifiedBy>
  <cp:lastPrinted>2022-08-06T21:57:38Z</cp:lastPrinted>
  <dcterms:created xsi:type="dcterms:W3CDTF">2007-05-16T15:07:59Z</dcterms:created>
  <dcterms:modified xsi:type="dcterms:W3CDTF">2023-05-03T19:53:34Z</dcterms:modified>
</cp:coreProperties>
</file>