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Timeline samples" sheetId="2" r:id="rId2"/>
    <sheet name="Sheet3" sheetId="3" r:id="rId3"/>
  </sheets>
  <definedNames>
    <definedName name="_xlnm._FilterDatabase" localSheetId="0" hidden="1">Sheet1!$A$20:$U$66</definedName>
  </definedNames>
  <calcPr calcId="145621"/>
</workbook>
</file>

<file path=xl/calcChain.xml><?xml version="1.0" encoding="utf-8"?>
<calcChain xmlns="http://schemas.openxmlformats.org/spreadsheetml/2006/main">
  <c r="I52" i="1" l="1"/>
  <c r="J52" i="1" s="1"/>
  <c r="I25" i="1"/>
  <c r="J25" i="1" s="1"/>
  <c r="G52" i="1"/>
  <c r="G25" i="1"/>
  <c r="I4" i="1"/>
  <c r="F57" i="1" s="1"/>
  <c r="G57" i="1" s="1"/>
  <c r="H4" i="1"/>
  <c r="F64" i="1" s="1"/>
  <c r="G64" i="1" s="1"/>
  <c r="B70" i="1"/>
  <c r="I6" i="1"/>
  <c r="H6" i="1"/>
  <c r="B66" i="1"/>
  <c r="H13" i="1" s="1"/>
  <c r="K25" i="1" l="1"/>
  <c r="L25" i="1" s="1"/>
  <c r="M25" i="1" s="1"/>
  <c r="F45" i="1"/>
  <c r="G45" i="1" s="1"/>
  <c r="F33" i="1"/>
  <c r="G33" i="1" s="1"/>
  <c r="F49" i="1"/>
  <c r="G49" i="1" s="1"/>
  <c r="F36" i="1"/>
  <c r="G36" i="1" s="1"/>
  <c r="F59" i="1"/>
  <c r="G59" i="1" s="1"/>
  <c r="F37" i="1"/>
  <c r="G37" i="1" s="1"/>
  <c r="F62" i="1"/>
  <c r="G62" i="1" s="1"/>
  <c r="F28" i="1"/>
  <c r="G28" i="1" s="1"/>
  <c r="F44" i="1"/>
  <c r="G44" i="1" s="1"/>
  <c r="F22" i="1"/>
  <c r="G22" i="1" s="1"/>
  <c r="F40" i="1"/>
  <c r="G40" i="1" s="1"/>
  <c r="F65" i="1"/>
  <c r="G65" i="1" s="1"/>
  <c r="K52" i="1"/>
  <c r="L52" i="1" s="1"/>
  <c r="M52" i="1" s="1"/>
  <c r="F29" i="1"/>
  <c r="G29" i="1" s="1"/>
  <c r="F23" i="1"/>
  <c r="G23" i="1" s="1"/>
  <c r="F41" i="1"/>
  <c r="G41" i="1" s="1"/>
  <c r="F60" i="1"/>
  <c r="G60" i="1" s="1"/>
  <c r="F32" i="1"/>
  <c r="G32" i="1" s="1"/>
  <c r="F48" i="1"/>
  <c r="G48" i="1" s="1"/>
  <c r="F54" i="1"/>
  <c r="G54" i="1" s="1"/>
  <c r="F26" i="1"/>
  <c r="G26" i="1" s="1"/>
  <c r="F30" i="1"/>
  <c r="G30" i="1" s="1"/>
  <c r="F34" i="1"/>
  <c r="G34" i="1" s="1"/>
  <c r="F38" i="1"/>
  <c r="G38" i="1" s="1"/>
  <c r="F42" i="1"/>
  <c r="G42" i="1" s="1"/>
  <c r="F46" i="1"/>
  <c r="G46" i="1" s="1"/>
  <c r="F50" i="1"/>
  <c r="G50" i="1" s="1"/>
  <c r="F63" i="1"/>
  <c r="G63" i="1" s="1"/>
  <c r="F24" i="1"/>
  <c r="G24" i="1" s="1"/>
  <c r="F56" i="1"/>
  <c r="G56" i="1" s="1"/>
  <c r="F61" i="1"/>
  <c r="G61" i="1" s="1"/>
  <c r="F58" i="1"/>
  <c r="G58" i="1" s="1"/>
  <c r="F21" i="1"/>
  <c r="F55" i="1"/>
  <c r="G55" i="1" s="1"/>
  <c r="F27" i="1"/>
  <c r="G27" i="1" s="1"/>
  <c r="F31" i="1"/>
  <c r="G31" i="1" s="1"/>
  <c r="F35" i="1"/>
  <c r="G35" i="1" s="1"/>
  <c r="F39" i="1"/>
  <c r="G39" i="1" s="1"/>
  <c r="F43" i="1"/>
  <c r="G43" i="1" s="1"/>
  <c r="F47" i="1"/>
  <c r="G47" i="1" s="1"/>
  <c r="F51" i="1"/>
  <c r="G51" i="1" s="1"/>
  <c r="F53" i="1"/>
  <c r="G53" i="1" s="1"/>
  <c r="H16" i="1"/>
  <c r="G21" i="1" l="1"/>
  <c r="F66" i="1"/>
  <c r="J16" i="1"/>
  <c r="I7" i="1"/>
  <c r="I5" i="1" s="1"/>
  <c r="H7" i="1"/>
  <c r="H5" i="1" s="1"/>
  <c r="G66" i="1" l="1"/>
  <c r="H60" i="1"/>
  <c r="I60" i="1" s="1"/>
  <c r="J60" i="1" s="1"/>
  <c r="K60" i="1" s="1"/>
  <c r="L60" i="1" s="1"/>
  <c r="M60" i="1" s="1"/>
  <c r="H55" i="1"/>
  <c r="I55" i="1" s="1"/>
  <c r="J55" i="1" s="1"/>
  <c r="K55" i="1" s="1"/>
  <c r="L55" i="1" s="1"/>
  <c r="M55" i="1" s="1"/>
  <c r="H21" i="1"/>
  <c r="H57" i="1"/>
  <c r="I57" i="1" s="1"/>
  <c r="J57" i="1" s="1"/>
  <c r="K57" i="1" s="1"/>
  <c r="L57" i="1" s="1"/>
  <c r="M57" i="1" s="1"/>
  <c r="H53" i="1"/>
  <c r="I53" i="1" s="1"/>
  <c r="J53" i="1" s="1"/>
  <c r="K53" i="1" s="1"/>
  <c r="L53" i="1" s="1"/>
  <c r="M53" i="1" s="1"/>
  <c r="H56" i="1"/>
  <c r="I56" i="1" s="1"/>
  <c r="J56" i="1" s="1"/>
  <c r="K56" i="1" s="1"/>
  <c r="L56" i="1" s="1"/>
  <c r="M56" i="1" s="1"/>
  <c r="H58" i="1"/>
  <c r="I58" i="1" s="1"/>
  <c r="J58" i="1" s="1"/>
  <c r="K58" i="1" s="1"/>
  <c r="L58" i="1" s="1"/>
  <c r="M58" i="1" s="1"/>
  <c r="H54" i="1"/>
  <c r="I54" i="1" s="1"/>
  <c r="J54" i="1" s="1"/>
  <c r="K54" i="1" s="1"/>
  <c r="L54" i="1" s="1"/>
  <c r="M54" i="1" s="1"/>
  <c r="H61" i="1"/>
  <c r="I61" i="1" s="1"/>
  <c r="J61" i="1" s="1"/>
  <c r="K61" i="1" s="1"/>
  <c r="L61" i="1" s="1"/>
  <c r="M61" i="1" s="1"/>
  <c r="H24" i="1"/>
  <c r="I24" i="1" s="1"/>
  <c r="J24" i="1" s="1"/>
  <c r="K24" i="1" s="1"/>
  <c r="L24" i="1" s="1"/>
  <c r="M24" i="1" s="1"/>
  <c r="H65" i="1"/>
  <c r="I65" i="1" s="1"/>
  <c r="J65" i="1" s="1"/>
  <c r="K65" i="1" s="1"/>
  <c r="L65" i="1" s="1"/>
  <c r="M65" i="1" s="1"/>
  <c r="H59" i="1"/>
  <c r="I59" i="1" s="1"/>
  <c r="J59" i="1" s="1"/>
  <c r="K59" i="1" s="1"/>
  <c r="L59" i="1" s="1"/>
  <c r="M59" i="1" s="1"/>
  <c r="H48" i="1"/>
  <c r="I48" i="1" s="1"/>
  <c r="J48" i="1" s="1"/>
  <c r="K48" i="1" s="1"/>
  <c r="L48" i="1" s="1"/>
  <c r="M48" i="1" s="1"/>
  <c r="H44" i="1"/>
  <c r="I44" i="1" s="1"/>
  <c r="J44" i="1" s="1"/>
  <c r="K44" i="1" s="1"/>
  <c r="L44" i="1" s="1"/>
  <c r="M44" i="1" s="1"/>
  <c r="H40" i="1"/>
  <c r="I40" i="1" s="1"/>
  <c r="J40" i="1" s="1"/>
  <c r="K40" i="1" s="1"/>
  <c r="L40" i="1" s="1"/>
  <c r="M40" i="1" s="1"/>
  <c r="H36" i="1"/>
  <c r="I36" i="1" s="1"/>
  <c r="J36" i="1" s="1"/>
  <c r="K36" i="1" s="1"/>
  <c r="L36" i="1" s="1"/>
  <c r="M36" i="1" s="1"/>
  <c r="H32" i="1"/>
  <c r="I32" i="1" s="1"/>
  <c r="J32" i="1" s="1"/>
  <c r="K32" i="1" s="1"/>
  <c r="L32" i="1" s="1"/>
  <c r="M32" i="1" s="1"/>
  <c r="H28" i="1"/>
  <c r="I28" i="1" s="1"/>
  <c r="J28" i="1" s="1"/>
  <c r="K28" i="1" s="1"/>
  <c r="L28" i="1" s="1"/>
  <c r="M28" i="1" s="1"/>
  <c r="H22" i="1"/>
  <c r="I22" i="1" s="1"/>
  <c r="J22" i="1" s="1"/>
  <c r="K22" i="1" s="1"/>
  <c r="H63" i="1"/>
  <c r="I63" i="1" s="1"/>
  <c r="J63" i="1" s="1"/>
  <c r="K63" i="1" s="1"/>
  <c r="L63" i="1" s="1"/>
  <c r="M63" i="1" s="1"/>
  <c r="H50" i="1"/>
  <c r="I50" i="1" s="1"/>
  <c r="J50" i="1" s="1"/>
  <c r="K50" i="1" s="1"/>
  <c r="L50" i="1" s="1"/>
  <c r="M50" i="1" s="1"/>
  <c r="H46" i="1"/>
  <c r="I46" i="1" s="1"/>
  <c r="J46" i="1" s="1"/>
  <c r="K46" i="1" s="1"/>
  <c r="L46" i="1" s="1"/>
  <c r="M46" i="1" s="1"/>
  <c r="H42" i="1"/>
  <c r="I42" i="1" s="1"/>
  <c r="J42" i="1" s="1"/>
  <c r="K42" i="1" s="1"/>
  <c r="L42" i="1" s="1"/>
  <c r="M42" i="1" s="1"/>
  <c r="H38" i="1"/>
  <c r="I38" i="1" s="1"/>
  <c r="J38" i="1" s="1"/>
  <c r="K38" i="1" s="1"/>
  <c r="L38" i="1" s="1"/>
  <c r="M38" i="1" s="1"/>
  <c r="H34" i="1"/>
  <c r="I34" i="1" s="1"/>
  <c r="J34" i="1" s="1"/>
  <c r="K34" i="1" s="1"/>
  <c r="L34" i="1" s="1"/>
  <c r="M34" i="1" s="1"/>
  <c r="H30" i="1"/>
  <c r="I30" i="1" s="1"/>
  <c r="J30" i="1" s="1"/>
  <c r="K30" i="1" s="1"/>
  <c r="L30" i="1" s="1"/>
  <c r="M30" i="1" s="1"/>
  <c r="H26" i="1"/>
  <c r="I26" i="1" s="1"/>
  <c r="J26" i="1" s="1"/>
  <c r="K26" i="1" s="1"/>
  <c r="L26" i="1" s="1"/>
  <c r="M26" i="1" s="1"/>
  <c r="H45" i="1"/>
  <c r="I45" i="1" s="1"/>
  <c r="J45" i="1" s="1"/>
  <c r="K45" i="1" s="1"/>
  <c r="L45" i="1" s="1"/>
  <c r="M45" i="1" s="1"/>
  <c r="H37" i="1"/>
  <c r="I37" i="1" s="1"/>
  <c r="J37" i="1" s="1"/>
  <c r="K37" i="1" s="1"/>
  <c r="L37" i="1" s="1"/>
  <c r="M37" i="1" s="1"/>
  <c r="H23" i="1"/>
  <c r="I23" i="1" s="1"/>
  <c r="J23" i="1" s="1"/>
  <c r="K23" i="1" s="1"/>
  <c r="L23" i="1" s="1"/>
  <c r="M23" i="1" s="1"/>
  <c r="H64" i="1"/>
  <c r="I64" i="1" s="1"/>
  <c r="J64" i="1" s="1"/>
  <c r="K64" i="1" s="1"/>
  <c r="L64" i="1" s="1"/>
  <c r="M64" i="1" s="1"/>
  <c r="H51" i="1"/>
  <c r="I51" i="1" s="1"/>
  <c r="J51" i="1" s="1"/>
  <c r="K51" i="1" s="1"/>
  <c r="L51" i="1" s="1"/>
  <c r="M51" i="1" s="1"/>
  <c r="H47" i="1"/>
  <c r="I47" i="1" s="1"/>
  <c r="J47" i="1" s="1"/>
  <c r="K47" i="1" s="1"/>
  <c r="L47" i="1" s="1"/>
  <c r="M47" i="1" s="1"/>
  <c r="H43" i="1"/>
  <c r="I43" i="1" s="1"/>
  <c r="J43" i="1" s="1"/>
  <c r="K43" i="1" s="1"/>
  <c r="L43" i="1" s="1"/>
  <c r="M43" i="1" s="1"/>
  <c r="H39" i="1"/>
  <c r="I39" i="1" s="1"/>
  <c r="J39" i="1" s="1"/>
  <c r="K39" i="1" s="1"/>
  <c r="L39" i="1" s="1"/>
  <c r="M39" i="1" s="1"/>
  <c r="H35" i="1"/>
  <c r="I35" i="1" s="1"/>
  <c r="J35" i="1" s="1"/>
  <c r="K35" i="1" s="1"/>
  <c r="L35" i="1" s="1"/>
  <c r="M35" i="1" s="1"/>
  <c r="H31" i="1"/>
  <c r="I31" i="1" s="1"/>
  <c r="J31" i="1" s="1"/>
  <c r="K31" i="1" s="1"/>
  <c r="L31" i="1" s="1"/>
  <c r="M31" i="1" s="1"/>
  <c r="H27" i="1"/>
  <c r="I27" i="1" s="1"/>
  <c r="J27" i="1" s="1"/>
  <c r="K27" i="1" s="1"/>
  <c r="L27" i="1" s="1"/>
  <c r="M27" i="1" s="1"/>
  <c r="H62" i="1"/>
  <c r="I62" i="1" s="1"/>
  <c r="J62" i="1" s="1"/>
  <c r="K62" i="1" s="1"/>
  <c r="L62" i="1" s="1"/>
  <c r="M62" i="1" s="1"/>
  <c r="H49" i="1"/>
  <c r="I49" i="1" s="1"/>
  <c r="J49" i="1" s="1"/>
  <c r="K49" i="1" s="1"/>
  <c r="L49" i="1" s="1"/>
  <c r="M49" i="1" s="1"/>
  <c r="H41" i="1"/>
  <c r="I41" i="1" s="1"/>
  <c r="J41" i="1" s="1"/>
  <c r="K41" i="1" s="1"/>
  <c r="L41" i="1" s="1"/>
  <c r="M41" i="1" s="1"/>
  <c r="H33" i="1"/>
  <c r="I33" i="1" s="1"/>
  <c r="J33" i="1" s="1"/>
  <c r="K33" i="1" s="1"/>
  <c r="L33" i="1" s="1"/>
  <c r="M33" i="1" s="1"/>
  <c r="H29" i="1"/>
  <c r="I29" i="1" s="1"/>
  <c r="J29" i="1" s="1"/>
  <c r="K29" i="1" s="1"/>
  <c r="L29" i="1" s="1"/>
  <c r="M29" i="1" s="1"/>
  <c r="L22" i="1" l="1"/>
  <c r="M22" i="1" s="1"/>
  <c r="H66" i="1"/>
  <c r="I21" i="1"/>
  <c r="J21" i="1" l="1"/>
  <c r="I66" i="1"/>
  <c r="J66" i="1" l="1"/>
  <c r="K21" i="1"/>
  <c r="L21" i="1" l="1"/>
  <c r="K66" i="1"/>
  <c r="K68" i="1" s="1"/>
  <c r="L66" i="1" l="1"/>
  <c r="M21" i="1"/>
</calcChain>
</file>

<file path=xl/sharedStrings.xml><?xml version="1.0" encoding="utf-8"?>
<sst xmlns="http://schemas.openxmlformats.org/spreadsheetml/2006/main" count="209" uniqueCount="91">
  <si>
    <t>Product ID</t>
  </si>
  <si>
    <t>Price</t>
  </si>
  <si>
    <t>Tier</t>
  </si>
  <si>
    <t>Category</t>
  </si>
  <si>
    <t>Qty</t>
  </si>
  <si>
    <t>RV allocation</t>
  </si>
  <si>
    <t>MTM revenue</t>
  </si>
  <si>
    <t>buyout revenue</t>
  </si>
  <si>
    <t>Revenue by PID</t>
  </si>
  <si>
    <t>ROR by PID</t>
  </si>
  <si>
    <t>cost Qty 1</t>
  </si>
  <si>
    <t>rent Qty 1</t>
  </si>
  <si>
    <t>RV qty 1</t>
  </si>
  <si>
    <t>term</t>
  </si>
  <si>
    <t>annual</t>
  </si>
  <si>
    <t>ACS-2821-51-STAN</t>
  </si>
  <si>
    <t>C2821-VSEC-SRST/K9</t>
  </si>
  <si>
    <t>CAB-AC</t>
  </si>
  <si>
    <t>CCP-CD</t>
  </si>
  <si>
    <t>CP-7936</t>
  </si>
  <si>
    <t>CP-7936-MIC-KIT=</t>
  </si>
  <si>
    <t>CP-7942G</t>
  </si>
  <si>
    <t>CP-7962G</t>
  </si>
  <si>
    <t>CP-PWR-CORD-NA</t>
  </si>
  <si>
    <t>FL-SRST-50</t>
  </si>
  <si>
    <t>MEM2800-64U128CF</t>
  </si>
  <si>
    <t>MEM2821-256U512D</t>
  </si>
  <si>
    <t>PVDM2-32</t>
  </si>
  <si>
    <t>PVDM2-64</t>
  </si>
  <si>
    <t>PWR-2821-51-AC</t>
  </si>
  <si>
    <t>VIC2-4FXO</t>
  </si>
  <si>
    <t>VWIC2-2MFT-T1/E1</t>
  </si>
  <si>
    <t>WS-C3560V2-48PS-S</t>
  </si>
  <si>
    <t>B</t>
  </si>
  <si>
    <t>A</t>
  </si>
  <si>
    <t>E</t>
  </si>
  <si>
    <t>BHW</t>
  </si>
  <si>
    <t>AHW</t>
  </si>
  <si>
    <t>ESW</t>
  </si>
  <si>
    <t>RV Breakout</t>
  </si>
  <si>
    <t>PGMHW</t>
  </si>
  <si>
    <t>CHW</t>
  </si>
  <si>
    <t>CVHW</t>
  </si>
  <si>
    <t>DHW</t>
  </si>
  <si>
    <t>CFHW</t>
  </si>
  <si>
    <t>EVSW</t>
  </si>
  <si>
    <t>SMAINTENANCE</t>
  </si>
  <si>
    <t>XX</t>
  </si>
  <si>
    <t>TOTAL</t>
  </si>
  <si>
    <t>RV from EOL form</t>
  </si>
  <si>
    <t>Rent from EOL form</t>
  </si>
  <si>
    <t>Payment from pricing model</t>
  </si>
  <si>
    <t>Tier A</t>
  </si>
  <si>
    <t>Tier B</t>
  </si>
  <si>
    <t>term:</t>
  </si>
  <si>
    <t>financed amount:</t>
  </si>
  <si>
    <t>Rent:</t>
  </si>
  <si>
    <t>RV:</t>
  </si>
  <si>
    <t>Yield:</t>
  </si>
  <si>
    <t>Pricing Model</t>
  </si>
  <si>
    <t>PV</t>
  </si>
  <si>
    <t>FV</t>
  </si>
  <si>
    <t>Payment</t>
  </si>
  <si>
    <t>1= Advance</t>
  </si>
  <si>
    <t>Rate:</t>
  </si>
  <si>
    <t>Tier A asset total</t>
  </si>
  <si>
    <t>Tier B asset total</t>
  </si>
  <si>
    <t>formula</t>
  </si>
  <si>
    <t>Rate calculation from model:</t>
  </si>
  <si>
    <t>RV from PM</t>
  </si>
  <si>
    <t>Rent from PM</t>
  </si>
  <si>
    <t>Rent Allocation</t>
  </si>
  <si>
    <t>Total revenue:</t>
  </si>
  <si>
    <t>Residual</t>
  </si>
  <si>
    <t xml:space="preserve">Profit = </t>
  </si>
  <si>
    <t>Total Revenue - RV</t>
  </si>
  <si>
    <t xml:space="preserve">ROR = </t>
  </si>
  <si>
    <t>total revenue/RV</t>
  </si>
  <si>
    <t>MTM rent + Extension rents + buyout amounts + POE recovery</t>
  </si>
  <si>
    <t>MTM term:</t>
  </si>
  <si>
    <t>months</t>
  </si>
  <si>
    <t>Original term</t>
  </si>
  <si>
    <t>Fixed extension</t>
  </si>
  <si>
    <t>Month to Month</t>
  </si>
  <si>
    <t>A: How long it was in extension</t>
  </si>
  <si>
    <t>B: rent for each extension period</t>
  </si>
  <si>
    <t>fixed extension revenue = A*B</t>
  </si>
  <si>
    <t>MTM</t>
  </si>
  <si>
    <t>FE</t>
  </si>
  <si>
    <t>Buyout amount:</t>
  </si>
  <si>
    <t>ROR: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</si>
</sst>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3" formatCode="_(* #,##0.00_);_(* \(#,##0.00\);_(* &quot;-&quot;??_);_(@_)"/>
    <numFmt numFmtId="164" formatCode="0.00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indexed="8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9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71">
    <xf numFmtId="0" fontId="0" fillId="0" borderId="0" xfId="0"/>
    <xf numFmtId="0" fontId="3" fillId="0" borderId="0" xfId="0" applyFont="1"/>
    <xf numFmtId="43" fontId="3" fillId="0" borderId="0" xfId="1" applyFont="1"/>
    <xf numFmtId="0" fontId="3" fillId="0" borderId="0" xfId="0" applyFont="1" applyFill="1"/>
    <xf numFmtId="4" fontId="0" fillId="0" borderId="0" xfId="0" applyNumberFormat="1"/>
    <xf numFmtId="49" fontId="5" fillId="2" borderId="1" xfId="2" applyNumberFormat="1" applyFont="1" applyFill="1" applyBorder="1" applyAlignment="1" applyProtection="1">
      <alignment horizontal="left" vertical="top"/>
      <protection locked="0"/>
    </xf>
    <xf numFmtId="4" fontId="5" fillId="2" borderId="1" xfId="2" applyNumberFormat="1" applyFont="1" applyFill="1" applyBorder="1" applyAlignment="1" applyProtection="1">
      <alignment horizontal="right" vertical="top"/>
      <protection locked="0"/>
    </xf>
    <xf numFmtId="43" fontId="0" fillId="0" borderId="0" xfId="1" applyFont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6" fillId="0" borderId="0" xfId="0" applyFont="1" applyAlignment="1">
      <alignment horizontal="center"/>
    </xf>
    <xf numFmtId="0" fontId="6" fillId="0" borderId="9" xfId="0" applyFont="1" applyBorder="1" applyAlignment="1">
      <alignment horizontal="center" wrapText="1"/>
    </xf>
    <xf numFmtId="0" fontId="2" fillId="0" borderId="2" xfId="0" applyFont="1" applyBorder="1"/>
    <xf numFmtId="0" fontId="0" fillId="0" borderId="3" xfId="0" applyBorder="1"/>
    <xf numFmtId="0" fontId="0" fillId="0" borderId="11" xfId="0" applyBorder="1"/>
    <xf numFmtId="0" fontId="0" fillId="0" borderId="0" xfId="0" applyBorder="1"/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0" fillId="0" borderId="6" xfId="0" applyBorder="1"/>
    <xf numFmtId="0" fontId="0" fillId="0" borderId="12" xfId="0" applyBorder="1"/>
    <xf numFmtId="0" fontId="0" fillId="0" borderId="8" xfId="0" applyBorder="1"/>
    <xf numFmtId="43" fontId="0" fillId="0" borderId="0" xfId="0" applyNumberFormat="1"/>
    <xf numFmtId="0" fontId="3" fillId="0" borderId="0" xfId="0" applyFont="1" applyFill="1" applyBorder="1" applyAlignment="1">
      <alignment horizontal="center"/>
    </xf>
    <xf numFmtId="0" fontId="0" fillId="0" borderId="13" xfId="0" applyBorder="1"/>
    <xf numFmtId="164" fontId="0" fillId="0" borderId="14" xfId="0" applyNumberFormat="1" applyBorder="1"/>
    <xf numFmtId="43" fontId="0" fillId="0" borderId="0" xfId="0" applyNumberFormat="1" applyBorder="1"/>
    <xf numFmtId="43" fontId="0" fillId="0" borderId="6" xfId="0" applyNumberFormat="1" applyBorder="1"/>
    <xf numFmtId="164" fontId="0" fillId="0" borderId="0" xfId="0" applyNumberFormat="1" applyBorder="1"/>
    <xf numFmtId="164" fontId="0" fillId="0" borderId="6" xfId="0" applyNumberFormat="1" applyBorder="1"/>
    <xf numFmtId="49" fontId="5" fillId="2" borderId="0" xfId="2" applyNumberFormat="1" applyFont="1" applyFill="1" applyBorder="1" applyAlignment="1" applyProtection="1">
      <alignment horizontal="left" vertical="top"/>
      <protection locked="0"/>
    </xf>
    <xf numFmtId="4" fontId="5" fillId="2" borderId="0" xfId="2" applyNumberFormat="1" applyFont="1" applyFill="1" applyBorder="1" applyAlignment="1" applyProtection="1">
      <alignment horizontal="right" vertical="top"/>
      <protection locked="0"/>
    </xf>
    <xf numFmtId="4" fontId="7" fillId="2" borderId="0" xfId="2" applyNumberFormat="1" applyFont="1" applyFill="1" applyBorder="1" applyAlignment="1" applyProtection="1">
      <alignment horizontal="right" vertical="top"/>
      <protection locked="0"/>
    </xf>
    <xf numFmtId="4" fontId="0" fillId="0" borderId="0" xfId="0" applyNumberFormat="1" applyBorder="1"/>
    <xf numFmtId="4" fontId="0" fillId="0" borderId="6" xfId="0" applyNumberFormat="1" applyBorder="1"/>
    <xf numFmtId="8" fontId="0" fillId="0" borderId="0" xfId="0" applyNumberFormat="1"/>
    <xf numFmtId="8" fontId="0" fillId="0" borderId="13" xfId="0" applyNumberFormat="1" applyBorder="1"/>
    <xf numFmtId="8" fontId="0" fillId="0" borderId="14" xfId="0" applyNumberFormat="1" applyBorder="1"/>
    <xf numFmtId="43" fontId="8" fillId="0" borderId="0" xfId="0" applyNumberFormat="1" applyFont="1"/>
    <xf numFmtId="43" fontId="8" fillId="0" borderId="0" xfId="1" applyFont="1"/>
    <xf numFmtId="8" fontId="8" fillId="0" borderId="0" xfId="0" applyNumberFormat="1" applyFont="1"/>
    <xf numFmtId="0" fontId="0" fillId="0" borderId="13" xfId="0" applyBorder="1" applyAlignment="1">
      <alignment horizontal="right"/>
    </xf>
    <xf numFmtId="0" fontId="0" fillId="0" borderId="14" xfId="0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5" xfId="0" applyBorder="1" applyAlignment="1">
      <alignment horizontal="right"/>
    </xf>
    <xf numFmtId="0" fontId="0" fillId="0" borderId="0" xfId="0" applyNumberFormat="1"/>
    <xf numFmtId="4" fontId="0" fillId="0" borderId="3" xfId="0" applyNumberFormat="1" applyBorder="1"/>
    <xf numFmtId="8" fontId="0" fillId="0" borderId="5" xfId="0" applyNumberFormat="1" applyBorder="1"/>
    <xf numFmtId="0" fontId="0" fillId="0" borderId="0" xfId="0" applyBorder="1" applyAlignment="1">
      <alignment horizontal="right"/>
    </xf>
    <xf numFmtId="43" fontId="0" fillId="0" borderId="5" xfId="0" applyNumberFormat="1" applyBorder="1"/>
    <xf numFmtId="43" fontId="0" fillId="6" borderId="6" xfId="1" applyFont="1" applyFill="1" applyBorder="1"/>
    <xf numFmtId="43" fontId="6" fillId="6" borderId="6" xfId="1" applyFont="1" applyFill="1" applyBorder="1"/>
    <xf numFmtId="43" fontId="0" fillId="6" borderId="8" xfId="1" applyFont="1" applyFill="1" applyBorder="1"/>
    <xf numFmtId="43" fontId="0" fillId="6" borderId="10" xfId="1" applyFont="1" applyFill="1" applyBorder="1"/>
    <xf numFmtId="0" fontId="0" fillId="6" borderId="0" xfId="0" applyFill="1"/>
    <xf numFmtId="0" fontId="0" fillId="6" borderId="0" xfId="0" applyFill="1" applyBorder="1"/>
    <xf numFmtId="0" fontId="0" fillId="6" borderId="6" xfId="0" applyFill="1" applyBorder="1"/>
    <xf numFmtId="0" fontId="0" fillId="6" borderId="15" xfId="0" applyFill="1" applyBorder="1"/>
    <xf numFmtId="49" fontId="5" fillId="7" borderId="1" xfId="2" applyNumberFormat="1" applyFont="1" applyFill="1" applyBorder="1" applyAlignment="1" applyProtection="1">
      <alignment horizontal="left" vertical="top"/>
      <protection locked="0"/>
    </xf>
    <xf numFmtId="4" fontId="5" fillId="7" borderId="1" xfId="2" applyNumberFormat="1" applyFont="1" applyFill="1" applyBorder="1" applyAlignment="1" applyProtection="1">
      <alignment horizontal="right" vertical="top"/>
      <protection locked="0"/>
    </xf>
    <xf numFmtId="43" fontId="0" fillId="0" borderId="14" xfId="1" applyFont="1" applyFill="1" applyBorder="1"/>
    <xf numFmtId="0" fontId="0" fillId="0" borderId="14" xfId="0" applyFill="1" applyBorder="1"/>
    <xf numFmtId="43" fontId="0" fillId="0" borderId="0" xfId="0" applyNumberFormat="1" applyFill="1"/>
    <xf numFmtId="0" fontId="0" fillId="0" borderId="0" xfId="0" applyFill="1"/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3">
    <cellStyle name="Comma" xfId="1" builtinId="3"/>
    <cellStyle name="Normal" xfId="0" builtinId="0"/>
    <cellStyle name="Normal 40 2" xfId="2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abSelected="1" workbookViewId="0">
      <selection activeCell="H22" sqref="H22"/>
    </sheetView>
  </sheetViews>
  <sheetFormatPr defaultRowHeight="15" x14ac:dyDescent="0.25"/>
  <cols>
    <col min="1" max="1" width="18.140625" bestFit="1" customWidth="1"/>
    <col min="2" max="2" width="9.5703125" bestFit="1" customWidth="1"/>
    <col min="3" max="3" width="4.42578125" bestFit="1" customWidth="1"/>
    <col min="4" max="4" width="11.42578125" customWidth="1"/>
    <col min="6" max="6" width="15.85546875" customWidth="1"/>
    <col min="7" max="7" width="16.7109375" bestFit="1" customWidth="1"/>
    <col min="8" max="8" width="27" bestFit="1" customWidth="1"/>
    <col min="9" max="9" width="17" bestFit="1" customWidth="1"/>
    <col min="10" max="10" width="9.7109375" customWidth="1"/>
    <col min="11" max="11" width="9.85546875" bestFit="1" customWidth="1"/>
    <col min="12" max="12" width="9.5703125" bestFit="1" customWidth="1"/>
    <col min="13" max="13" width="27.5703125" customWidth="1"/>
  </cols>
  <sheetData>
    <row r="1" spans="1:18" thickBot="1" x14ac:dyDescent="0.35">
      <c r="F1" s="15"/>
      <c r="G1" s="16"/>
      <c r="H1" s="14" t="s">
        <v>59</v>
      </c>
      <c r="I1" s="9"/>
    </row>
    <row r="2" spans="1:18" ht="47.25" customHeight="1" x14ac:dyDescent="0.3">
      <c r="A2" s="8" t="s">
        <v>39</v>
      </c>
      <c r="B2" s="9"/>
      <c r="D2" s="13" t="s">
        <v>51</v>
      </c>
      <c r="F2" s="10"/>
      <c r="G2" s="17"/>
      <c r="H2" s="18" t="s">
        <v>52</v>
      </c>
      <c r="I2" s="19" t="s">
        <v>53</v>
      </c>
    </row>
    <row r="3" spans="1:18" thickBot="1" x14ac:dyDescent="0.35">
      <c r="A3" s="10" t="s">
        <v>40</v>
      </c>
      <c r="B3" s="54">
        <v>0</v>
      </c>
      <c r="D3" s="57">
        <v>613.42958685559074</v>
      </c>
      <c r="F3" s="10"/>
      <c r="G3" s="20" t="s">
        <v>54</v>
      </c>
      <c r="H3" s="59">
        <v>48</v>
      </c>
      <c r="I3" s="60">
        <v>48</v>
      </c>
    </row>
    <row r="4" spans="1:18" thickBot="1" x14ac:dyDescent="0.35">
      <c r="A4" s="10" t="s">
        <v>37</v>
      </c>
      <c r="B4" s="54">
        <v>2770.6560000000018</v>
      </c>
      <c r="F4" s="10"/>
      <c r="G4" s="20" t="s">
        <v>55</v>
      </c>
      <c r="H4" s="35">
        <f>-B68</f>
        <v>-23088.799999999999</v>
      </c>
      <c r="I4" s="36">
        <f>-B69</f>
        <v>-4480</v>
      </c>
      <c r="K4" s="50"/>
      <c r="L4" s="16"/>
      <c r="M4" s="16"/>
      <c r="N4" s="16"/>
      <c r="O4" s="16"/>
      <c r="P4" s="16"/>
      <c r="Q4" s="16"/>
      <c r="R4" s="9"/>
    </row>
    <row r="5" spans="1:18" thickBot="1" x14ac:dyDescent="0.35">
      <c r="A5" s="10" t="s">
        <v>36</v>
      </c>
      <c r="B5" s="54">
        <v>358.40000000000003</v>
      </c>
      <c r="F5" s="10"/>
      <c r="G5" s="20" t="s">
        <v>56</v>
      </c>
      <c r="H5" s="38">
        <f>PMT(H7,H3,H4,H6,1)</f>
        <v>511.10047141739426</v>
      </c>
      <c r="I5" s="39">
        <f>PMT(I7,I3,I4,I6,1)</f>
        <v>102.32959909601936</v>
      </c>
      <c r="K5" s="51"/>
      <c r="L5" s="52" t="s">
        <v>72</v>
      </c>
      <c r="M5" s="17" t="s">
        <v>78</v>
      </c>
      <c r="N5" s="17"/>
      <c r="O5" s="17"/>
      <c r="P5" s="17"/>
      <c r="Q5" s="17"/>
      <c r="R5" s="21"/>
    </row>
    <row r="6" spans="1:18" ht="14.45" x14ac:dyDescent="0.3">
      <c r="A6" s="10" t="s">
        <v>41</v>
      </c>
      <c r="B6" s="54">
        <v>0</v>
      </c>
      <c r="F6" s="10"/>
      <c r="G6" s="20" t="s">
        <v>57</v>
      </c>
      <c r="H6" s="28">
        <f>B4</f>
        <v>2770.6560000000018</v>
      </c>
      <c r="I6" s="29">
        <f>B5</f>
        <v>358.40000000000003</v>
      </c>
      <c r="J6" t="s">
        <v>67</v>
      </c>
      <c r="K6" s="53"/>
      <c r="L6" s="17" t="s">
        <v>57</v>
      </c>
      <c r="M6" s="17" t="s">
        <v>73</v>
      </c>
      <c r="N6" s="17"/>
      <c r="O6" s="17"/>
      <c r="P6" s="17"/>
      <c r="Q6" s="17"/>
      <c r="R6" s="21"/>
    </row>
    <row r="7" spans="1:18" ht="14.45" x14ac:dyDescent="0.3">
      <c r="A7" s="10" t="s">
        <v>42</v>
      </c>
      <c r="B7" s="54">
        <v>0</v>
      </c>
      <c r="F7" s="10"/>
      <c r="G7" s="20" t="s">
        <v>58</v>
      </c>
      <c r="H7" s="30">
        <f>H16</f>
        <v>6.6675055380717137E-3</v>
      </c>
      <c r="I7" s="31">
        <f>H16</f>
        <v>6.6675055380717137E-3</v>
      </c>
      <c r="K7" s="10"/>
      <c r="L7" s="17"/>
      <c r="M7" s="17"/>
      <c r="N7" s="17"/>
      <c r="O7" s="17"/>
      <c r="P7" s="17"/>
      <c r="Q7" s="17"/>
      <c r="R7" s="21"/>
    </row>
    <row r="8" spans="1:18" thickBot="1" x14ac:dyDescent="0.35">
      <c r="A8" s="10" t="s">
        <v>43</v>
      </c>
      <c r="B8" s="54">
        <v>0</v>
      </c>
      <c r="F8" s="11"/>
      <c r="G8" s="22"/>
      <c r="H8" s="22"/>
      <c r="I8" s="23"/>
      <c r="K8" s="10"/>
      <c r="L8" s="17" t="s">
        <v>74</v>
      </c>
      <c r="M8" s="17" t="s">
        <v>75</v>
      </c>
      <c r="N8" s="17"/>
      <c r="O8" s="17"/>
      <c r="P8" s="17"/>
      <c r="Q8" s="17"/>
      <c r="R8" s="21"/>
    </row>
    <row r="9" spans="1:18" thickBot="1" x14ac:dyDescent="0.35">
      <c r="A9" s="10" t="s">
        <v>44</v>
      </c>
      <c r="B9" s="54">
        <v>0</v>
      </c>
      <c r="K9" s="11"/>
      <c r="L9" s="22" t="s">
        <v>76</v>
      </c>
      <c r="M9" s="22" t="s">
        <v>77</v>
      </c>
      <c r="N9" s="22"/>
      <c r="O9" s="22"/>
      <c r="P9" s="22"/>
      <c r="Q9" s="22"/>
      <c r="R9" s="23"/>
    </row>
    <row r="10" spans="1:18" ht="14.45" x14ac:dyDescent="0.3">
      <c r="A10" s="10" t="s">
        <v>38</v>
      </c>
      <c r="B10" s="54">
        <v>0</v>
      </c>
      <c r="D10" s="12" t="s">
        <v>50</v>
      </c>
      <c r="H10" s="25" t="s">
        <v>68</v>
      </c>
    </row>
    <row r="11" spans="1:18" ht="14.45" x14ac:dyDescent="0.3">
      <c r="A11" s="10" t="s">
        <v>45</v>
      </c>
      <c r="B11" s="54">
        <v>0</v>
      </c>
      <c r="D11" s="58">
        <v>513.88</v>
      </c>
      <c r="G11" t="s">
        <v>13</v>
      </c>
      <c r="H11" s="58">
        <v>48</v>
      </c>
    </row>
    <row r="12" spans="1:18" thickBot="1" x14ac:dyDescent="0.35">
      <c r="A12" s="10" t="s">
        <v>46</v>
      </c>
      <c r="B12" s="54">
        <v>0</v>
      </c>
      <c r="G12" t="s">
        <v>62</v>
      </c>
      <c r="H12" s="66">
        <v>613.42999999999995</v>
      </c>
    </row>
    <row r="13" spans="1:18" thickBot="1" x14ac:dyDescent="0.35">
      <c r="A13" s="10" t="s">
        <v>47</v>
      </c>
      <c r="B13" s="55">
        <v>0</v>
      </c>
      <c r="D13" s="12" t="s">
        <v>49</v>
      </c>
      <c r="G13" t="s">
        <v>60</v>
      </c>
      <c r="H13" s="4">
        <f>-B66</f>
        <v>-27568.800000000017</v>
      </c>
      <c r="L13" s="43" t="s">
        <v>90</v>
      </c>
      <c r="M13" s="65">
        <v>1.3624575053446886</v>
      </c>
    </row>
    <row r="14" spans="1:18" thickBot="1" x14ac:dyDescent="0.35">
      <c r="A14" s="11" t="s">
        <v>48</v>
      </c>
      <c r="B14" s="56">
        <v>3129.0560000000019</v>
      </c>
      <c r="D14" s="58">
        <v>3423.96</v>
      </c>
      <c r="G14" t="s">
        <v>61</v>
      </c>
      <c r="H14" s="66">
        <v>3129.06</v>
      </c>
      <c r="K14" s="26"/>
      <c r="L14" s="48" t="s">
        <v>89</v>
      </c>
      <c r="M14" s="64">
        <v>2609.48</v>
      </c>
    </row>
    <row r="15" spans="1:18" thickBot="1" x14ac:dyDescent="0.35">
      <c r="G15" t="s">
        <v>63</v>
      </c>
      <c r="H15" s="67">
        <v>1</v>
      </c>
    </row>
    <row r="16" spans="1:18" thickBot="1" x14ac:dyDescent="0.35">
      <c r="G16" s="26" t="s">
        <v>64</v>
      </c>
      <c r="H16" s="27">
        <f>RATE(H11,H12,H13,H14,H15)</f>
        <v>6.6675055380717137E-3</v>
      </c>
      <c r="J16">
        <f>H16*12</f>
        <v>8.0010066456860568E-2</v>
      </c>
    </row>
    <row r="17" spans="1:21" thickBot="1" x14ac:dyDescent="0.35"/>
    <row r="18" spans="1:21" ht="15.75" thickBot="1" x14ac:dyDescent="0.3">
      <c r="I18" s="43" t="s">
        <v>79</v>
      </c>
      <c r="J18" s="61">
        <v>4</v>
      </c>
      <c r="K18" s="44" t="s">
        <v>80</v>
      </c>
    </row>
    <row r="20" spans="1:21" x14ac:dyDescent="0.25">
      <c r="A20" s="1" t="s">
        <v>0</v>
      </c>
      <c r="B20" s="2" t="s">
        <v>1</v>
      </c>
      <c r="C20" s="1" t="s">
        <v>2</v>
      </c>
      <c r="D20" s="1" t="s">
        <v>3</v>
      </c>
      <c r="E20" s="3" t="s">
        <v>4</v>
      </c>
      <c r="F20" s="1" t="s">
        <v>69</v>
      </c>
      <c r="G20" s="1" t="s">
        <v>5</v>
      </c>
      <c r="H20" s="1" t="s">
        <v>70</v>
      </c>
      <c r="I20" s="1" t="s">
        <v>71</v>
      </c>
      <c r="J20" s="1" t="s">
        <v>6</v>
      </c>
      <c r="K20" s="1" t="s">
        <v>7</v>
      </c>
      <c r="L20" s="1" t="s">
        <v>8</v>
      </c>
      <c r="M20" s="1" t="s">
        <v>9</v>
      </c>
      <c r="N20" s="4"/>
      <c r="O20" s="1" t="s">
        <v>10</v>
      </c>
      <c r="P20" s="1" t="s">
        <v>11</v>
      </c>
      <c r="Q20" s="1" t="s">
        <v>12</v>
      </c>
      <c r="S20" t="s">
        <v>13</v>
      </c>
      <c r="T20">
        <v>48</v>
      </c>
      <c r="U20" t="s">
        <v>14</v>
      </c>
    </row>
    <row r="21" spans="1:21" x14ac:dyDescent="0.25">
      <c r="A21" s="62" t="s">
        <v>15</v>
      </c>
      <c r="B21" s="63">
        <v>0</v>
      </c>
      <c r="C21" s="58" t="s">
        <v>33</v>
      </c>
      <c r="D21" t="s">
        <v>36</v>
      </c>
      <c r="E21" s="58">
        <v>2</v>
      </c>
      <c r="F21" s="24">
        <f>(B21/-$I$4)*$I$6</f>
        <v>0</v>
      </c>
      <c r="G21" s="7">
        <f>(F21/$B$14)*$D$14</f>
        <v>0</v>
      </c>
      <c r="H21" s="37">
        <f>(B21/-$I$4)*$I$5</f>
        <v>0</v>
      </c>
      <c r="I21" s="7">
        <f>(H21/$D$3)*$D$11</f>
        <v>0</v>
      </c>
      <c r="J21" s="24">
        <f>$J$18*I21</f>
        <v>0</v>
      </c>
      <c r="K21" s="24">
        <f>($M$13*G21)-J21</f>
        <v>0</v>
      </c>
      <c r="L21" s="24">
        <f>K21+J21</f>
        <v>0</v>
      </c>
      <c r="M21" s="49" t="e">
        <f>L21/G21</f>
        <v>#DIV/0!</v>
      </c>
    </row>
    <row r="22" spans="1:21" x14ac:dyDescent="0.25">
      <c r="A22" s="5" t="s">
        <v>16</v>
      </c>
      <c r="B22" s="6">
        <v>3581.2</v>
      </c>
      <c r="C22" t="s">
        <v>34</v>
      </c>
      <c r="D22" t="s">
        <v>37</v>
      </c>
      <c r="E22">
        <v>1</v>
      </c>
      <c r="F22" s="24">
        <f>(B22/-$H$4)*$H$6</f>
        <v>429.74400000000026</v>
      </c>
      <c r="G22" s="7">
        <f t="shared" ref="G22:G65" si="0">(F22/$B$14)*$D$14</f>
        <v>470.24606342615795</v>
      </c>
      <c r="H22" s="37">
        <f>(B22/-$H$4)*$H$5</f>
        <v>79.274497082566967</v>
      </c>
      <c r="I22" s="7">
        <f t="shared" ref="I22:I65" si="1">(H22/$D$3)*$D$11</f>
        <v>66.409543057106688</v>
      </c>
      <c r="J22" s="24">
        <f t="shared" ref="J22:J65" si="2">$J$18*I22</f>
        <v>265.63817222842675</v>
      </c>
      <c r="K22" s="24">
        <f t="shared" ref="K22:K65" si="3">($M$13*G22)-J22</f>
        <v>375.05210624533657</v>
      </c>
      <c r="L22" s="24">
        <f t="shared" ref="L22:L65" si="4">K22+J22</f>
        <v>640.69027847376333</v>
      </c>
      <c r="M22" s="49">
        <f t="shared" ref="M22:M65" si="5">L22/G22</f>
        <v>1.3624575053446886</v>
      </c>
    </row>
    <row r="23" spans="1:21" x14ac:dyDescent="0.25">
      <c r="A23" s="5" t="s">
        <v>16</v>
      </c>
      <c r="B23" s="6">
        <v>3581.2</v>
      </c>
      <c r="C23" t="s">
        <v>34</v>
      </c>
      <c r="D23" t="s">
        <v>37</v>
      </c>
      <c r="E23">
        <v>1</v>
      </c>
      <c r="F23" s="24">
        <f>(B23/-$H$4)*$H$6</f>
        <v>429.74400000000026</v>
      </c>
      <c r="G23" s="7">
        <f t="shared" si="0"/>
        <v>470.24606342615795</v>
      </c>
      <c r="H23" s="37">
        <f>(B23/-$H$4)*$H$5</f>
        <v>79.274497082566967</v>
      </c>
      <c r="I23" s="7">
        <f t="shared" si="1"/>
        <v>66.409543057106688</v>
      </c>
      <c r="J23" s="24">
        <f t="shared" si="2"/>
        <v>265.63817222842675</v>
      </c>
      <c r="K23" s="24">
        <f t="shared" si="3"/>
        <v>375.05210624533657</v>
      </c>
      <c r="L23" s="24">
        <f t="shared" si="4"/>
        <v>640.69027847376333</v>
      </c>
      <c r="M23" s="49">
        <f t="shared" si="5"/>
        <v>1.3624575053446886</v>
      </c>
    </row>
    <row r="24" spans="1:21" x14ac:dyDescent="0.25">
      <c r="A24" s="5" t="s">
        <v>17</v>
      </c>
      <c r="B24" s="6">
        <v>0</v>
      </c>
      <c r="C24" t="s">
        <v>33</v>
      </c>
      <c r="D24" t="s">
        <v>36</v>
      </c>
      <c r="E24">
        <v>4</v>
      </c>
      <c r="F24" s="24">
        <f>(B24/-$I$4)*$I$6</f>
        <v>0</v>
      </c>
      <c r="G24" s="7">
        <f t="shared" si="0"/>
        <v>0</v>
      </c>
      <c r="H24" s="37">
        <f>(B24/-$I$4)*$I$5</f>
        <v>0</v>
      </c>
      <c r="I24" s="7">
        <f t="shared" si="1"/>
        <v>0</v>
      </c>
      <c r="J24" s="24">
        <f t="shared" si="2"/>
        <v>0</v>
      </c>
      <c r="K24" s="24">
        <f t="shared" si="3"/>
        <v>0</v>
      </c>
      <c r="L24" s="24">
        <f t="shared" si="4"/>
        <v>0</v>
      </c>
      <c r="M24" s="49" t="e">
        <f t="shared" si="5"/>
        <v>#DIV/0!</v>
      </c>
    </row>
    <row r="25" spans="1:21" x14ac:dyDescent="0.25">
      <c r="A25" s="5" t="s">
        <v>18</v>
      </c>
      <c r="B25" s="6">
        <v>0</v>
      </c>
      <c r="C25" t="s">
        <v>35</v>
      </c>
      <c r="D25" t="s">
        <v>38</v>
      </c>
      <c r="E25">
        <v>2</v>
      </c>
      <c r="F25">
        <v>0</v>
      </c>
      <c r="G25" s="7">
        <f t="shared" si="0"/>
        <v>0</v>
      </c>
      <c r="H25">
        <v>0</v>
      </c>
      <c r="I25" s="7">
        <f t="shared" si="1"/>
        <v>0</v>
      </c>
      <c r="J25" s="24">
        <f t="shared" si="2"/>
        <v>0</v>
      </c>
      <c r="K25" s="24">
        <f t="shared" si="3"/>
        <v>0</v>
      </c>
      <c r="L25" s="24">
        <f t="shared" si="4"/>
        <v>0</v>
      </c>
      <c r="M25" s="49" t="e">
        <f t="shared" si="5"/>
        <v>#DIV/0!</v>
      </c>
    </row>
    <row r="26" spans="1:21" x14ac:dyDescent="0.25">
      <c r="A26" s="5" t="s">
        <v>19</v>
      </c>
      <c r="B26" s="6">
        <v>669.2</v>
      </c>
      <c r="C26" t="s">
        <v>34</v>
      </c>
      <c r="D26" t="s">
        <v>37</v>
      </c>
      <c r="E26">
        <v>1</v>
      </c>
      <c r="F26" s="24">
        <f t="shared" ref="F26:F51" si="6">(B26/-$H$4)*$H$6</f>
        <v>80.304000000000059</v>
      </c>
      <c r="G26" s="7">
        <f t="shared" si="0"/>
        <v>87.872407473691766</v>
      </c>
      <c r="H26" s="37">
        <f t="shared" ref="H26:H51" si="7">(B26/-$H$4)*$H$5</f>
        <v>14.813608133489842</v>
      </c>
      <c r="I26" s="7">
        <f t="shared" si="1"/>
        <v>12.409601869154415</v>
      </c>
      <c r="J26" s="24">
        <f t="shared" si="2"/>
        <v>49.638407476617658</v>
      </c>
      <c r="K26" s="24">
        <f t="shared" si="3"/>
        <v>70.084013598620388</v>
      </c>
      <c r="L26" s="24">
        <f t="shared" si="4"/>
        <v>119.72242107523805</v>
      </c>
      <c r="M26" s="49">
        <f t="shared" si="5"/>
        <v>1.3624575053446886</v>
      </c>
    </row>
    <row r="27" spans="1:21" x14ac:dyDescent="0.25">
      <c r="A27" s="5" t="s">
        <v>19</v>
      </c>
      <c r="B27" s="6">
        <v>669.2</v>
      </c>
      <c r="C27" t="s">
        <v>34</v>
      </c>
      <c r="D27" t="s">
        <v>37</v>
      </c>
      <c r="E27">
        <v>1</v>
      </c>
      <c r="F27" s="24">
        <f t="shared" si="6"/>
        <v>80.304000000000059</v>
      </c>
      <c r="G27" s="7">
        <f t="shared" si="0"/>
        <v>87.872407473691766</v>
      </c>
      <c r="H27" s="37">
        <f t="shared" si="7"/>
        <v>14.813608133489842</v>
      </c>
      <c r="I27" s="7">
        <f t="shared" si="1"/>
        <v>12.409601869154415</v>
      </c>
      <c r="J27" s="24">
        <f t="shared" si="2"/>
        <v>49.638407476617658</v>
      </c>
      <c r="K27" s="24">
        <f t="shared" si="3"/>
        <v>70.084013598620388</v>
      </c>
      <c r="L27" s="24">
        <f t="shared" si="4"/>
        <v>119.72242107523805</v>
      </c>
      <c r="M27" s="49">
        <f t="shared" si="5"/>
        <v>1.3624575053446886</v>
      </c>
    </row>
    <row r="28" spans="1:21" x14ac:dyDescent="0.25">
      <c r="A28" s="5" t="s">
        <v>20</v>
      </c>
      <c r="B28" s="6">
        <v>392</v>
      </c>
      <c r="C28" t="s">
        <v>34</v>
      </c>
      <c r="D28" t="s">
        <v>37</v>
      </c>
      <c r="E28">
        <v>2</v>
      </c>
      <c r="F28" s="24">
        <f t="shared" si="6"/>
        <v>47.040000000000035</v>
      </c>
      <c r="G28" s="7">
        <f t="shared" si="0"/>
        <v>51.47337676283199</v>
      </c>
      <c r="H28" s="37">
        <f t="shared" si="7"/>
        <v>8.6774273585296147</v>
      </c>
      <c r="I28" s="7">
        <f t="shared" si="1"/>
        <v>7.2692228522243436</v>
      </c>
      <c r="J28" s="24">
        <f t="shared" si="2"/>
        <v>29.076891408897374</v>
      </c>
      <c r="K28" s="24">
        <f t="shared" si="3"/>
        <v>41.053397087057952</v>
      </c>
      <c r="L28" s="24">
        <f t="shared" si="4"/>
        <v>70.130288495955327</v>
      </c>
      <c r="M28" s="49">
        <f t="shared" si="5"/>
        <v>1.3624575053446883</v>
      </c>
    </row>
    <row r="29" spans="1:21" x14ac:dyDescent="0.25">
      <c r="A29" s="5" t="s">
        <v>21</v>
      </c>
      <c r="B29" s="6">
        <v>207.2</v>
      </c>
      <c r="C29" t="s">
        <v>34</v>
      </c>
      <c r="D29" t="s">
        <v>37</v>
      </c>
      <c r="E29">
        <v>1</v>
      </c>
      <c r="F29" s="24">
        <f t="shared" si="6"/>
        <v>24.864000000000011</v>
      </c>
      <c r="G29" s="7">
        <f t="shared" si="0"/>
        <v>27.207356288925475</v>
      </c>
      <c r="H29" s="37">
        <f t="shared" si="7"/>
        <v>4.5866401752227954</v>
      </c>
      <c r="I29" s="7">
        <f t="shared" si="1"/>
        <v>3.8423035076042953</v>
      </c>
      <c r="J29" s="24">
        <f t="shared" si="2"/>
        <v>15.369214030417181</v>
      </c>
      <c r="K29" s="24">
        <f t="shared" si="3"/>
        <v>21.699652746016341</v>
      </c>
      <c r="L29" s="24">
        <f t="shared" si="4"/>
        <v>37.068866776433524</v>
      </c>
      <c r="M29" s="49">
        <f t="shared" si="5"/>
        <v>1.3624575053446886</v>
      </c>
    </row>
    <row r="30" spans="1:21" x14ac:dyDescent="0.25">
      <c r="A30" s="5" t="s">
        <v>21</v>
      </c>
      <c r="B30" s="6">
        <v>207.2</v>
      </c>
      <c r="C30" t="s">
        <v>34</v>
      </c>
      <c r="D30" t="s">
        <v>37</v>
      </c>
      <c r="E30">
        <v>1</v>
      </c>
      <c r="F30" s="24">
        <f t="shared" si="6"/>
        <v>24.864000000000011</v>
      </c>
      <c r="G30" s="7">
        <f t="shared" si="0"/>
        <v>27.207356288925475</v>
      </c>
      <c r="H30" s="37">
        <f t="shared" si="7"/>
        <v>4.5866401752227954</v>
      </c>
      <c r="I30" s="7">
        <f t="shared" si="1"/>
        <v>3.8423035076042953</v>
      </c>
      <c r="J30" s="24">
        <f t="shared" si="2"/>
        <v>15.369214030417181</v>
      </c>
      <c r="K30" s="24">
        <f t="shared" si="3"/>
        <v>21.699652746016341</v>
      </c>
      <c r="L30" s="24">
        <f t="shared" si="4"/>
        <v>37.068866776433524</v>
      </c>
      <c r="M30" s="49">
        <f t="shared" si="5"/>
        <v>1.3624575053446886</v>
      </c>
    </row>
    <row r="31" spans="1:21" x14ac:dyDescent="0.25">
      <c r="A31" s="5" t="s">
        <v>21</v>
      </c>
      <c r="B31" s="6">
        <v>207.2</v>
      </c>
      <c r="C31" t="s">
        <v>34</v>
      </c>
      <c r="D31" t="s">
        <v>37</v>
      </c>
      <c r="E31">
        <v>1</v>
      </c>
      <c r="F31" s="24">
        <f t="shared" si="6"/>
        <v>24.864000000000011</v>
      </c>
      <c r="G31" s="7">
        <f t="shared" si="0"/>
        <v>27.207356288925475</v>
      </c>
      <c r="H31" s="37">
        <f t="shared" si="7"/>
        <v>4.5866401752227954</v>
      </c>
      <c r="I31" s="7">
        <f t="shared" si="1"/>
        <v>3.8423035076042953</v>
      </c>
      <c r="J31" s="24">
        <f t="shared" si="2"/>
        <v>15.369214030417181</v>
      </c>
      <c r="K31" s="24">
        <f t="shared" si="3"/>
        <v>21.699652746016341</v>
      </c>
      <c r="L31" s="24">
        <f t="shared" si="4"/>
        <v>37.068866776433524</v>
      </c>
      <c r="M31" s="49">
        <f t="shared" si="5"/>
        <v>1.3624575053446886</v>
      </c>
    </row>
    <row r="32" spans="1:21" x14ac:dyDescent="0.25">
      <c r="A32" s="5" t="s">
        <v>21</v>
      </c>
      <c r="B32" s="6">
        <v>207.2</v>
      </c>
      <c r="C32" t="s">
        <v>34</v>
      </c>
      <c r="D32" t="s">
        <v>37</v>
      </c>
      <c r="E32">
        <v>1</v>
      </c>
      <c r="F32" s="24">
        <f t="shared" si="6"/>
        <v>24.864000000000011</v>
      </c>
      <c r="G32" s="7">
        <f t="shared" si="0"/>
        <v>27.207356288925475</v>
      </c>
      <c r="H32" s="37">
        <f t="shared" si="7"/>
        <v>4.5866401752227954</v>
      </c>
      <c r="I32" s="7">
        <f t="shared" si="1"/>
        <v>3.8423035076042953</v>
      </c>
      <c r="J32" s="24">
        <f t="shared" si="2"/>
        <v>15.369214030417181</v>
      </c>
      <c r="K32" s="24">
        <f t="shared" si="3"/>
        <v>21.699652746016341</v>
      </c>
      <c r="L32" s="24">
        <f t="shared" si="4"/>
        <v>37.068866776433524</v>
      </c>
      <c r="M32" s="49">
        <f t="shared" si="5"/>
        <v>1.3624575053446886</v>
      </c>
    </row>
    <row r="33" spans="1:13" x14ac:dyDescent="0.25">
      <c r="A33" s="5" t="s">
        <v>21</v>
      </c>
      <c r="B33" s="6">
        <v>207.2</v>
      </c>
      <c r="C33" t="s">
        <v>34</v>
      </c>
      <c r="D33" t="s">
        <v>37</v>
      </c>
      <c r="E33">
        <v>1</v>
      </c>
      <c r="F33" s="24">
        <f t="shared" si="6"/>
        <v>24.864000000000011</v>
      </c>
      <c r="G33" s="7">
        <f t="shared" si="0"/>
        <v>27.207356288925475</v>
      </c>
      <c r="H33" s="37">
        <f t="shared" si="7"/>
        <v>4.5866401752227954</v>
      </c>
      <c r="I33" s="7">
        <f t="shared" si="1"/>
        <v>3.8423035076042953</v>
      </c>
      <c r="J33" s="24">
        <f t="shared" si="2"/>
        <v>15.369214030417181</v>
      </c>
      <c r="K33" s="24">
        <f t="shared" si="3"/>
        <v>21.699652746016341</v>
      </c>
      <c r="L33" s="24">
        <f t="shared" si="4"/>
        <v>37.068866776433524</v>
      </c>
      <c r="M33" s="49">
        <f t="shared" si="5"/>
        <v>1.3624575053446886</v>
      </c>
    </row>
    <row r="34" spans="1:13" x14ac:dyDescent="0.25">
      <c r="A34" s="5" t="s">
        <v>21</v>
      </c>
      <c r="B34" s="6">
        <v>207.2</v>
      </c>
      <c r="C34" t="s">
        <v>34</v>
      </c>
      <c r="D34" t="s">
        <v>37</v>
      </c>
      <c r="E34">
        <v>1</v>
      </c>
      <c r="F34" s="24">
        <f t="shared" si="6"/>
        <v>24.864000000000011</v>
      </c>
      <c r="G34" s="7">
        <f t="shared" si="0"/>
        <v>27.207356288925475</v>
      </c>
      <c r="H34" s="37">
        <f t="shared" si="7"/>
        <v>4.5866401752227954</v>
      </c>
      <c r="I34" s="7">
        <f t="shared" si="1"/>
        <v>3.8423035076042953</v>
      </c>
      <c r="J34" s="24">
        <f t="shared" si="2"/>
        <v>15.369214030417181</v>
      </c>
      <c r="K34" s="24">
        <f t="shared" si="3"/>
        <v>21.699652746016341</v>
      </c>
      <c r="L34" s="24">
        <f t="shared" si="4"/>
        <v>37.068866776433524</v>
      </c>
      <c r="M34" s="49">
        <f t="shared" si="5"/>
        <v>1.3624575053446886</v>
      </c>
    </row>
    <row r="35" spans="1:13" x14ac:dyDescent="0.25">
      <c r="A35" s="5" t="s">
        <v>21</v>
      </c>
      <c r="B35" s="6">
        <v>207.2</v>
      </c>
      <c r="C35" t="s">
        <v>34</v>
      </c>
      <c r="D35" t="s">
        <v>37</v>
      </c>
      <c r="E35">
        <v>1</v>
      </c>
      <c r="F35" s="24">
        <f t="shared" si="6"/>
        <v>24.864000000000011</v>
      </c>
      <c r="G35" s="7">
        <f t="shared" si="0"/>
        <v>27.207356288925475</v>
      </c>
      <c r="H35" s="37">
        <f t="shared" si="7"/>
        <v>4.5866401752227954</v>
      </c>
      <c r="I35" s="7">
        <f t="shared" si="1"/>
        <v>3.8423035076042953</v>
      </c>
      <c r="J35" s="24">
        <f t="shared" si="2"/>
        <v>15.369214030417181</v>
      </c>
      <c r="K35" s="24">
        <f t="shared" si="3"/>
        <v>21.699652746016341</v>
      </c>
      <c r="L35" s="24">
        <f t="shared" si="4"/>
        <v>37.068866776433524</v>
      </c>
      <c r="M35" s="49">
        <f t="shared" si="5"/>
        <v>1.3624575053446886</v>
      </c>
    </row>
    <row r="36" spans="1:13" x14ac:dyDescent="0.25">
      <c r="A36" s="5" t="s">
        <v>21</v>
      </c>
      <c r="B36" s="6">
        <v>207.2</v>
      </c>
      <c r="C36" t="s">
        <v>34</v>
      </c>
      <c r="D36" t="s">
        <v>37</v>
      </c>
      <c r="E36">
        <v>1</v>
      </c>
      <c r="F36" s="24">
        <f t="shared" si="6"/>
        <v>24.864000000000011</v>
      </c>
      <c r="G36" s="7">
        <f t="shared" si="0"/>
        <v>27.207356288925475</v>
      </c>
      <c r="H36" s="37">
        <f t="shared" si="7"/>
        <v>4.5866401752227954</v>
      </c>
      <c r="I36" s="7">
        <f t="shared" si="1"/>
        <v>3.8423035076042953</v>
      </c>
      <c r="J36" s="24">
        <f t="shared" si="2"/>
        <v>15.369214030417181</v>
      </c>
      <c r="K36" s="24">
        <f t="shared" si="3"/>
        <v>21.699652746016341</v>
      </c>
      <c r="L36" s="24">
        <f t="shared" si="4"/>
        <v>37.068866776433524</v>
      </c>
      <c r="M36" s="49">
        <f t="shared" si="5"/>
        <v>1.3624575053446886</v>
      </c>
    </row>
    <row r="37" spans="1:13" x14ac:dyDescent="0.25">
      <c r="A37" s="5" t="s">
        <v>21</v>
      </c>
      <c r="B37" s="6">
        <v>207.2</v>
      </c>
      <c r="C37" t="s">
        <v>34</v>
      </c>
      <c r="D37" t="s">
        <v>37</v>
      </c>
      <c r="E37">
        <v>1</v>
      </c>
      <c r="F37" s="24">
        <f t="shared" si="6"/>
        <v>24.864000000000011</v>
      </c>
      <c r="G37" s="7">
        <f t="shared" si="0"/>
        <v>27.207356288925475</v>
      </c>
      <c r="H37" s="37">
        <f t="shared" si="7"/>
        <v>4.5866401752227954</v>
      </c>
      <c r="I37" s="7">
        <f t="shared" si="1"/>
        <v>3.8423035076042953</v>
      </c>
      <c r="J37" s="24">
        <f t="shared" si="2"/>
        <v>15.369214030417181</v>
      </c>
      <c r="K37" s="24">
        <f t="shared" si="3"/>
        <v>21.699652746016341</v>
      </c>
      <c r="L37" s="24">
        <f t="shared" si="4"/>
        <v>37.068866776433524</v>
      </c>
      <c r="M37" s="49">
        <f t="shared" si="5"/>
        <v>1.3624575053446886</v>
      </c>
    </row>
    <row r="38" spans="1:13" x14ac:dyDescent="0.25">
      <c r="A38" s="5" t="s">
        <v>21</v>
      </c>
      <c r="B38" s="6">
        <v>207.2</v>
      </c>
      <c r="C38" t="s">
        <v>34</v>
      </c>
      <c r="D38" t="s">
        <v>37</v>
      </c>
      <c r="E38">
        <v>1</v>
      </c>
      <c r="F38" s="24">
        <f t="shared" si="6"/>
        <v>24.864000000000011</v>
      </c>
      <c r="G38" s="7">
        <f t="shared" si="0"/>
        <v>27.207356288925475</v>
      </c>
      <c r="H38" s="37">
        <f t="shared" si="7"/>
        <v>4.5866401752227954</v>
      </c>
      <c r="I38" s="7">
        <f t="shared" si="1"/>
        <v>3.8423035076042953</v>
      </c>
      <c r="J38" s="24">
        <f t="shared" si="2"/>
        <v>15.369214030417181</v>
      </c>
      <c r="K38" s="24">
        <f t="shared" si="3"/>
        <v>21.699652746016341</v>
      </c>
      <c r="L38" s="24">
        <f t="shared" si="4"/>
        <v>37.068866776433524</v>
      </c>
      <c r="M38" s="49">
        <f t="shared" si="5"/>
        <v>1.3624575053446886</v>
      </c>
    </row>
    <row r="39" spans="1:13" x14ac:dyDescent="0.25">
      <c r="A39" s="5" t="s">
        <v>21</v>
      </c>
      <c r="B39" s="6">
        <v>207.2</v>
      </c>
      <c r="C39" t="s">
        <v>34</v>
      </c>
      <c r="D39" t="s">
        <v>37</v>
      </c>
      <c r="E39">
        <v>1</v>
      </c>
      <c r="F39" s="24">
        <f t="shared" si="6"/>
        <v>24.864000000000011</v>
      </c>
      <c r="G39" s="7">
        <f t="shared" si="0"/>
        <v>27.207356288925475</v>
      </c>
      <c r="H39" s="37">
        <f t="shared" si="7"/>
        <v>4.5866401752227954</v>
      </c>
      <c r="I39" s="7">
        <f t="shared" si="1"/>
        <v>3.8423035076042953</v>
      </c>
      <c r="J39" s="24">
        <f t="shared" si="2"/>
        <v>15.369214030417181</v>
      </c>
      <c r="K39" s="24">
        <f t="shared" si="3"/>
        <v>21.699652746016341</v>
      </c>
      <c r="L39" s="24">
        <f t="shared" si="4"/>
        <v>37.068866776433524</v>
      </c>
      <c r="M39" s="49">
        <f t="shared" si="5"/>
        <v>1.3624575053446886</v>
      </c>
    </row>
    <row r="40" spans="1:13" x14ac:dyDescent="0.25">
      <c r="A40" s="5" t="s">
        <v>21</v>
      </c>
      <c r="B40" s="6">
        <v>207.2</v>
      </c>
      <c r="C40" t="s">
        <v>34</v>
      </c>
      <c r="D40" t="s">
        <v>37</v>
      </c>
      <c r="E40">
        <v>1</v>
      </c>
      <c r="F40" s="24">
        <f t="shared" si="6"/>
        <v>24.864000000000011</v>
      </c>
      <c r="G40" s="7">
        <f t="shared" si="0"/>
        <v>27.207356288925475</v>
      </c>
      <c r="H40" s="37">
        <f t="shared" si="7"/>
        <v>4.5866401752227954</v>
      </c>
      <c r="I40" s="7">
        <f t="shared" si="1"/>
        <v>3.8423035076042953</v>
      </c>
      <c r="J40" s="24">
        <f t="shared" si="2"/>
        <v>15.369214030417181</v>
      </c>
      <c r="K40" s="24">
        <f t="shared" si="3"/>
        <v>21.699652746016341</v>
      </c>
      <c r="L40" s="24">
        <f t="shared" si="4"/>
        <v>37.068866776433524</v>
      </c>
      <c r="M40" s="49">
        <f t="shared" si="5"/>
        <v>1.3624575053446886</v>
      </c>
    </row>
    <row r="41" spans="1:13" x14ac:dyDescent="0.25">
      <c r="A41" s="5" t="s">
        <v>21</v>
      </c>
      <c r="B41" s="6">
        <v>207.2</v>
      </c>
      <c r="C41" t="s">
        <v>34</v>
      </c>
      <c r="D41" t="s">
        <v>37</v>
      </c>
      <c r="E41">
        <v>1</v>
      </c>
      <c r="F41" s="24">
        <f t="shared" si="6"/>
        <v>24.864000000000011</v>
      </c>
      <c r="G41" s="7">
        <f t="shared" si="0"/>
        <v>27.207356288925475</v>
      </c>
      <c r="H41" s="37">
        <f t="shared" si="7"/>
        <v>4.5866401752227954</v>
      </c>
      <c r="I41" s="7">
        <f t="shared" si="1"/>
        <v>3.8423035076042953</v>
      </c>
      <c r="J41" s="24">
        <f t="shared" si="2"/>
        <v>15.369214030417181</v>
      </c>
      <c r="K41" s="24">
        <f t="shared" si="3"/>
        <v>21.699652746016341</v>
      </c>
      <c r="L41" s="24">
        <f t="shared" si="4"/>
        <v>37.068866776433524</v>
      </c>
      <c r="M41" s="49">
        <f t="shared" si="5"/>
        <v>1.3624575053446886</v>
      </c>
    </row>
    <row r="42" spans="1:13" x14ac:dyDescent="0.25">
      <c r="A42" s="5" t="s">
        <v>21</v>
      </c>
      <c r="B42" s="6">
        <v>207.2</v>
      </c>
      <c r="C42" t="s">
        <v>34</v>
      </c>
      <c r="D42" t="s">
        <v>37</v>
      </c>
      <c r="E42">
        <v>1</v>
      </c>
      <c r="F42" s="24">
        <f t="shared" si="6"/>
        <v>24.864000000000011</v>
      </c>
      <c r="G42" s="7">
        <f t="shared" si="0"/>
        <v>27.207356288925475</v>
      </c>
      <c r="H42" s="37">
        <f t="shared" si="7"/>
        <v>4.5866401752227954</v>
      </c>
      <c r="I42" s="7">
        <f t="shared" si="1"/>
        <v>3.8423035076042953</v>
      </c>
      <c r="J42" s="24">
        <f t="shared" si="2"/>
        <v>15.369214030417181</v>
      </c>
      <c r="K42" s="24">
        <f t="shared" si="3"/>
        <v>21.699652746016341</v>
      </c>
      <c r="L42" s="24">
        <f t="shared" si="4"/>
        <v>37.068866776433524</v>
      </c>
      <c r="M42" s="49">
        <f t="shared" si="5"/>
        <v>1.3624575053446886</v>
      </c>
    </row>
    <row r="43" spans="1:13" x14ac:dyDescent="0.25">
      <c r="A43" s="5" t="s">
        <v>21</v>
      </c>
      <c r="B43" s="6">
        <v>207.2</v>
      </c>
      <c r="C43" t="s">
        <v>34</v>
      </c>
      <c r="D43" t="s">
        <v>37</v>
      </c>
      <c r="E43">
        <v>1</v>
      </c>
      <c r="F43" s="24">
        <f t="shared" si="6"/>
        <v>24.864000000000011</v>
      </c>
      <c r="G43" s="7">
        <f t="shared" si="0"/>
        <v>27.207356288925475</v>
      </c>
      <c r="H43" s="37">
        <f t="shared" si="7"/>
        <v>4.5866401752227954</v>
      </c>
      <c r="I43" s="7">
        <f t="shared" si="1"/>
        <v>3.8423035076042953</v>
      </c>
      <c r="J43" s="24">
        <f t="shared" si="2"/>
        <v>15.369214030417181</v>
      </c>
      <c r="K43" s="24">
        <f t="shared" si="3"/>
        <v>21.699652746016341</v>
      </c>
      <c r="L43" s="24">
        <f t="shared" si="4"/>
        <v>37.068866776433524</v>
      </c>
      <c r="M43" s="49">
        <f t="shared" si="5"/>
        <v>1.3624575053446886</v>
      </c>
    </row>
    <row r="44" spans="1:13" x14ac:dyDescent="0.25">
      <c r="A44" s="5" t="s">
        <v>21</v>
      </c>
      <c r="B44" s="6">
        <v>207.2</v>
      </c>
      <c r="C44" t="s">
        <v>34</v>
      </c>
      <c r="D44" t="s">
        <v>37</v>
      </c>
      <c r="E44">
        <v>1</v>
      </c>
      <c r="F44" s="24">
        <f t="shared" si="6"/>
        <v>24.864000000000011</v>
      </c>
      <c r="G44" s="7">
        <f t="shared" si="0"/>
        <v>27.207356288925475</v>
      </c>
      <c r="H44" s="37">
        <f t="shared" si="7"/>
        <v>4.5866401752227954</v>
      </c>
      <c r="I44" s="7">
        <f t="shared" si="1"/>
        <v>3.8423035076042953</v>
      </c>
      <c r="J44" s="24">
        <f t="shared" si="2"/>
        <v>15.369214030417181</v>
      </c>
      <c r="K44" s="24">
        <f t="shared" si="3"/>
        <v>21.699652746016341</v>
      </c>
      <c r="L44" s="24">
        <f t="shared" si="4"/>
        <v>37.068866776433524</v>
      </c>
      <c r="M44" s="49">
        <f t="shared" si="5"/>
        <v>1.3624575053446886</v>
      </c>
    </row>
    <row r="45" spans="1:13" x14ac:dyDescent="0.25">
      <c r="A45" s="5" t="s">
        <v>21</v>
      </c>
      <c r="B45" s="6">
        <v>207.2</v>
      </c>
      <c r="C45" t="s">
        <v>34</v>
      </c>
      <c r="D45" t="s">
        <v>37</v>
      </c>
      <c r="E45">
        <v>1</v>
      </c>
      <c r="F45" s="24">
        <f t="shared" si="6"/>
        <v>24.864000000000011</v>
      </c>
      <c r="G45" s="7">
        <f t="shared" si="0"/>
        <v>27.207356288925475</v>
      </c>
      <c r="H45" s="37">
        <f t="shared" si="7"/>
        <v>4.5866401752227954</v>
      </c>
      <c r="I45" s="7">
        <f t="shared" si="1"/>
        <v>3.8423035076042953</v>
      </c>
      <c r="J45" s="24">
        <f t="shared" si="2"/>
        <v>15.369214030417181</v>
      </c>
      <c r="K45" s="24">
        <f t="shared" si="3"/>
        <v>21.699652746016341</v>
      </c>
      <c r="L45" s="24">
        <f t="shared" si="4"/>
        <v>37.068866776433524</v>
      </c>
      <c r="M45" s="49">
        <f t="shared" si="5"/>
        <v>1.3624575053446886</v>
      </c>
    </row>
    <row r="46" spans="1:13" x14ac:dyDescent="0.25">
      <c r="A46" s="5" t="s">
        <v>21</v>
      </c>
      <c r="B46" s="6">
        <v>207.2</v>
      </c>
      <c r="C46" t="s">
        <v>34</v>
      </c>
      <c r="D46" t="s">
        <v>37</v>
      </c>
      <c r="E46">
        <v>1</v>
      </c>
      <c r="F46" s="24">
        <f t="shared" si="6"/>
        <v>24.864000000000011</v>
      </c>
      <c r="G46" s="7">
        <f t="shared" si="0"/>
        <v>27.207356288925475</v>
      </c>
      <c r="H46" s="37">
        <f t="shared" si="7"/>
        <v>4.5866401752227954</v>
      </c>
      <c r="I46" s="7">
        <f t="shared" si="1"/>
        <v>3.8423035076042953</v>
      </c>
      <c r="J46" s="24">
        <f t="shared" si="2"/>
        <v>15.369214030417181</v>
      </c>
      <c r="K46" s="24">
        <f t="shared" si="3"/>
        <v>21.699652746016341</v>
      </c>
      <c r="L46" s="24">
        <f t="shared" si="4"/>
        <v>37.068866776433524</v>
      </c>
      <c r="M46" s="49">
        <f t="shared" si="5"/>
        <v>1.3624575053446886</v>
      </c>
    </row>
    <row r="47" spans="1:13" x14ac:dyDescent="0.25">
      <c r="A47" s="5" t="s">
        <v>21</v>
      </c>
      <c r="B47" s="6">
        <v>207.2</v>
      </c>
      <c r="C47" t="s">
        <v>34</v>
      </c>
      <c r="D47" t="s">
        <v>37</v>
      </c>
      <c r="E47">
        <v>1</v>
      </c>
      <c r="F47" s="24">
        <f t="shared" si="6"/>
        <v>24.864000000000011</v>
      </c>
      <c r="G47" s="7">
        <f t="shared" si="0"/>
        <v>27.207356288925475</v>
      </c>
      <c r="H47" s="37">
        <f t="shared" si="7"/>
        <v>4.5866401752227954</v>
      </c>
      <c r="I47" s="7">
        <f t="shared" si="1"/>
        <v>3.8423035076042953</v>
      </c>
      <c r="J47" s="24">
        <f t="shared" si="2"/>
        <v>15.369214030417181</v>
      </c>
      <c r="K47" s="24">
        <f t="shared" si="3"/>
        <v>21.699652746016341</v>
      </c>
      <c r="L47" s="24">
        <f t="shared" si="4"/>
        <v>37.068866776433524</v>
      </c>
      <c r="M47" s="49">
        <f t="shared" si="5"/>
        <v>1.3624575053446886</v>
      </c>
    </row>
    <row r="48" spans="1:13" x14ac:dyDescent="0.25">
      <c r="A48" s="5" t="s">
        <v>21</v>
      </c>
      <c r="B48" s="6">
        <v>207.2</v>
      </c>
      <c r="C48" t="s">
        <v>34</v>
      </c>
      <c r="D48" t="s">
        <v>37</v>
      </c>
      <c r="E48">
        <v>1</v>
      </c>
      <c r="F48" s="24">
        <f t="shared" si="6"/>
        <v>24.864000000000011</v>
      </c>
      <c r="G48" s="7">
        <f t="shared" si="0"/>
        <v>27.207356288925475</v>
      </c>
      <c r="H48" s="37">
        <f t="shared" si="7"/>
        <v>4.5866401752227954</v>
      </c>
      <c r="I48" s="7">
        <f t="shared" si="1"/>
        <v>3.8423035076042953</v>
      </c>
      <c r="J48" s="24">
        <f t="shared" si="2"/>
        <v>15.369214030417181</v>
      </c>
      <c r="K48" s="24">
        <f t="shared" si="3"/>
        <v>21.699652746016341</v>
      </c>
      <c r="L48" s="24">
        <f t="shared" si="4"/>
        <v>37.068866776433524</v>
      </c>
      <c r="M48" s="49">
        <f t="shared" si="5"/>
        <v>1.3624575053446886</v>
      </c>
    </row>
    <row r="49" spans="1:13" x14ac:dyDescent="0.25">
      <c r="A49" s="5" t="s">
        <v>22</v>
      </c>
      <c r="B49" s="6">
        <v>263.2</v>
      </c>
      <c r="C49" t="s">
        <v>34</v>
      </c>
      <c r="D49" t="s">
        <v>37</v>
      </c>
      <c r="E49">
        <v>1</v>
      </c>
      <c r="F49" s="24">
        <f t="shared" si="6"/>
        <v>31.584000000000017</v>
      </c>
      <c r="G49" s="7">
        <f t="shared" si="0"/>
        <v>34.560695826472902</v>
      </c>
      <c r="H49" s="37">
        <f t="shared" si="7"/>
        <v>5.8262726550127404</v>
      </c>
      <c r="I49" s="7">
        <f t="shared" si="1"/>
        <v>4.8807639150649162</v>
      </c>
      <c r="J49" s="24">
        <f t="shared" si="2"/>
        <v>19.523055660259665</v>
      </c>
      <c r="K49" s="24">
        <f t="shared" si="3"/>
        <v>27.564423758453195</v>
      </c>
      <c r="L49" s="24">
        <f t="shared" si="4"/>
        <v>47.08747941871286</v>
      </c>
      <c r="M49" s="49">
        <f t="shared" si="5"/>
        <v>1.3624575053446886</v>
      </c>
    </row>
    <row r="50" spans="1:13" x14ac:dyDescent="0.25">
      <c r="A50" s="5" t="s">
        <v>22</v>
      </c>
      <c r="B50" s="6">
        <v>263.2</v>
      </c>
      <c r="C50" t="s">
        <v>34</v>
      </c>
      <c r="D50" t="s">
        <v>37</v>
      </c>
      <c r="E50">
        <v>1</v>
      </c>
      <c r="F50" s="24">
        <f t="shared" si="6"/>
        <v>31.584000000000017</v>
      </c>
      <c r="G50" s="7">
        <f t="shared" si="0"/>
        <v>34.560695826472902</v>
      </c>
      <c r="H50" s="37">
        <f t="shared" si="7"/>
        <v>5.8262726550127404</v>
      </c>
      <c r="I50" s="7">
        <f t="shared" si="1"/>
        <v>4.8807639150649162</v>
      </c>
      <c r="J50" s="24">
        <f t="shared" si="2"/>
        <v>19.523055660259665</v>
      </c>
      <c r="K50" s="24">
        <f t="shared" si="3"/>
        <v>27.564423758453195</v>
      </c>
      <c r="L50" s="24">
        <f t="shared" si="4"/>
        <v>47.08747941871286</v>
      </c>
      <c r="M50" s="49">
        <f t="shared" si="5"/>
        <v>1.3624575053446886</v>
      </c>
    </row>
    <row r="51" spans="1:13" x14ac:dyDescent="0.25">
      <c r="A51" s="5" t="s">
        <v>23</v>
      </c>
      <c r="B51" s="6">
        <v>11.2</v>
      </c>
      <c r="C51" t="s">
        <v>34</v>
      </c>
      <c r="D51" t="s">
        <v>37</v>
      </c>
      <c r="E51">
        <v>2</v>
      </c>
      <c r="F51" s="24">
        <f t="shared" si="6"/>
        <v>1.3440000000000007</v>
      </c>
      <c r="G51" s="7">
        <f t="shared" si="0"/>
        <v>1.4706679075094853</v>
      </c>
      <c r="H51" s="37">
        <f t="shared" si="7"/>
        <v>0.24792649595798896</v>
      </c>
      <c r="I51" s="7">
        <f t="shared" si="1"/>
        <v>0.20769208149212409</v>
      </c>
      <c r="J51" s="24">
        <f t="shared" si="2"/>
        <v>0.83076832596849637</v>
      </c>
      <c r="K51" s="24">
        <f t="shared" si="3"/>
        <v>1.17295420248737</v>
      </c>
      <c r="L51" s="24">
        <f t="shared" si="4"/>
        <v>2.0037225284558664</v>
      </c>
      <c r="M51" s="49">
        <f t="shared" si="5"/>
        <v>1.3624575053446886</v>
      </c>
    </row>
    <row r="52" spans="1:13" x14ac:dyDescent="0.25">
      <c r="A52" s="5" t="s">
        <v>24</v>
      </c>
      <c r="B52" s="6">
        <v>0</v>
      </c>
      <c r="C52" t="s">
        <v>35</v>
      </c>
      <c r="D52" t="s">
        <v>38</v>
      </c>
      <c r="E52">
        <v>2</v>
      </c>
      <c r="F52">
        <v>0</v>
      </c>
      <c r="G52" s="7">
        <f t="shared" si="0"/>
        <v>0</v>
      </c>
      <c r="H52">
        <v>0</v>
      </c>
      <c r="I52" s="7">
        <f t="shared" si="1"/>
        <v>0</v>
      </c>
      <c r="J52" s="24">
        <f t="shared" si="2"/>
        <v>0</v>
      </c>
      <c r="K52" s="24">
        <f t="shared" si="3"/>
        <v>0</v>
      </c>
      <c r="L52" s="24">
        <f t="shared" si="4"/>
        <v>0</v>
      </c>
      <c r="M52" s="49" t="e">
        <f t="shared" si="5"/>
        <v>#DIV/0!</v>
      </c>
    </row>
    <row r="53" spans="1:13" x14ac:dyDescent="0.25">
      <c r="A53" s="5" t="s">
        <v>25</v>
      </c>
      <c r="B53" s="6">
        <v>0</v>
      </c>
      <c r="C53" t="s">
        <v>33</v>
      </c>
      <c r="D53" t="s">
        <v>36</v>
      </c>
      <c r="E53">
        <v>2</v>
      </c>
      <c r="F53" s="24">
        <f t="shared" ref="F53:F58" si="8">(B53/-$I$4)*$I$6</f>
        <v>0</v>
      </c>
      <c r="G53" s="7">
        <f t="shared" si="0"/>
        <v>0</v>
      </c>
      <c r="H53" s="37">
        <f t="shared" ref="H53:H58" si="9">(B53/-$I$4)*$I$5</f>
        <v>0</v>
      </c>
      <c r="I53" s="7">
        <f t="shared" si="1"/>
        <v>0</v>
      </c>
      <c r="J53" s="24">
        <f t="shared" si="2"/>
        <v>0</v>
      </c>
      <c r="K53" s="24">
        <f t="shared" si="3"/>
        <v>0</v>
      </c>
      <c r="L53" s="24">
        <f t="shared" si="4"/>
        <v>0</v>
      </c>
      <c r="M53" s="49" t="e">
        <f t="shared" si="5"/>
        <v>#DIV/0!</v>
      </c>
    </row>
    <row r="54" spans="1:13" x14ac:dyDescent="0.25">
      <c r="A54" s="5" t="s">
        <v>26</v>
      </c>
      <c r="B54" s="6">
        <v>0</v>
      </c>
      <c r="C54" t="s">
        <v>33</v>
      </c>
      <c r="D54" t="s">
        <v>36</v>
      </c>
      <c r="E54">
        <v>2</v>
      </c>
      <c r="F54" s="24">
        <f t="shared" si="8"/>
        <v>0</v>
      </c>
      <c r="G54" s="7">
        <f t="shared" si="0"/>
        <v>0</v>
      </c>
      <c r="H54" s="37">
        <f t="shared" si="9"/>
        <v>0</v>
      </c>
      <c r="I54" s="7">
        <f t="shared" si="1"/>
        <v>0</v>
      </c>
      <c r="J54" s="24">
        <f t="shared" si="2"/>
        <v>0</v>
      </c>
      <c r="K54" s="24">
        <f t="shared" si="3"/>
        <v>0</v>
      </c>
      <c r="L54" s="24">
        <f t="shared" si="4"/>
        <v>0</v>
      </c>
      <c r="M54" s="49" t="e">
        <f t="shared" si="5"/>
        <v>#DIV/0!</v>
      </c>
    </row>
    <row r="55" spans="1:13" x14ac:dyDescent="0.25">
      <c r="A55" s="5" t="s">
        <v>27</v>
      </c>
      <c r="B55" s="6">
        <v>0</v>
      </c>
      <c r="C55" t="s">
        <v>33</v>
      </c>
      <c r="D55" t="s">
        <v>36</v>
      </c>
      <c r="E55">
        <v>1</v>
      </c>
      <c r="F55" s="24">
        <f t="shared" si="8"/>
        <v>0</v>
      </c>
      <c r="G55" s="7">
        <f t="shared" si="0"/>
        <v>0</v>
      </c>
      <c r="H55" s="37">
        <f t="shared" si="9"/>
        <v>0</v>
      </c>
      <c r="I55" s="7">
        <f t="shared" si="1"/>
        <v>0</v>
      </c>
      <c r="J55" s="24">
        <f t="shared" si="2"/>
        <v>0</v>
      </c>
      <c r="K55" s="24">
        <f t="shared" si="3"/>
        <v>0</v>
      </c>
      <c r="L55" s="24">
        <f t="shared" si="4"/>
        <v>0</v>
      </c>
      <c r="M55" s="49" t="e">
        <f t="shared" si="5"/>
        <v>#DIV/0!</v>
      </c>
    </row>
    <row r="56" spans="1:13" x14ac:dyDescent="0.25">
      <c r="A56" s="5" t="s">
        <v>27</v>
      </c>
      <c r="B56" s="6">
        <v>0</v>
      </c>
      <c r="C56" t="s">
        <v>33</v>
      </c>
      <c r="D56" t="s">
        <v>36</v>
      </c>
      <c r="E56">
        <v>1</v>
      </c>
      <c r="F56" s="24">
        <f t="shared" si="8"/>
        <v>0</v>
      </c>
      <c r="G56" s="7">
        <f t="shared" si="0"/>
        <v>0</v>
      </c>
      <c r="H56" s="37">
        <f t="shared" si="9"/>
        <v>0</v>
      </c>
      <c r="I56" s="7">
        <f t="shared" si="1"/>
        <v>0</v>
      </c>
      <c r="J56" s="24">
        <f t="shared" si="2"/>
        <v>0</v>
      </c>
      <c r="K56" s="24">
        <f t="shared" si="3"/>
        <v>0</v>
      </c>
      <c r="L56" s="24">
        <f t="shared" si="4"/>
        <v>0</v>
      </c>
      <c r="M56" s="49" t="e">
        <f t="shared" si="5"/>
        <v>#DIV/0!</v>
      </c>
    </row>
    <row r="57" spans="1:13" x14ac:dyDescent="0.25">
      <c r="A57" s="5" t="s">
        <v>28</v>
      </c>
      <c r="B57" s="6">
        <v>1792</v>
      </c>
      <c r="C57" t="s">
        <v>33</v>
      </c>
      <c r="D57" t="s">
        <v>36</v>
      </c>
      <c r="E57">
        <v>1</v>
      </c>
      <c r="F57" s="24">
        <f t="shared" si="8"/>
        <v>143.36000000000001</v>
      </c>
      <c r="G57" s="7">
        <f t="shared" si="0"/>
        <v>156.87124346767837</v>
      </c>
      <c r="H57" s="37">
        <f t="shared" si="9"/>
        <v>40.931839638407752</v>
      </c>
      <c r="I57" s="7">
        <f t="shared" si="1"/>
        <v>34.289271668822629</v>
      </c>
      <c r="J57" s="24">
        <f t="shared" si="2"/>
        <v>137.15708667529051</v>
      </c>
      <c r="K57" s="24">
        <f t="shared" si="3"/>
        <v>76.573316360001826</v>
      </c>
      <c r="L57" s="24">
        <f t="shared" si="4"/>
        <v>213.73040303529234</v>
      </c>
      <c r="M57" s="49">
        <f t="shared" si="5"/>
        <v>1.3624575053446886</v>
      </c>
    </row>
    <row r="58" spans="1:13" x14ac:dyDescent="0.25">
      <c r="A58" s="5" t="s">
        <v>28</v>
      </c>
      <c r="B58" s="6">
        <v>1792</v>
      </c>
      <c r="C58" t="s">
        <v>33</v>
      </c>
      <c r="D58" t="s">
        <v>36</v>
      </c>
      <c r="E58">
        <v>1</v>
      </c>
      <c r="F58" s="24">
        <f t="shared" si="8"/>
        <v>143.36000000000001</v>
      </c>
      <c r="G58" s="7">
        <f t="shared" si="0"/>
        <v>156.87124346767837</v>
      </c>
      <c r="H58" s="37">
        <f t="shared" si="9"/>
        <v>40.931839638407752</v>
      </c>
      <c r="I58" s="7">
        <f t="shared" si="1"/>
        <v>34.289271668822629</v>
      </c>
      <c r="J58" s="24">
        <f t="shared" si="2"/>
        <v>137.15708667529051</v>
      </c>
      <c r="K58" s="24">
        <f t="shared" si="3"/>
        <v>76.573316360001826</v>
      </c>
      <c r="L58" s="24">
        <f t="shared" si="4"/>
        <v>213.73040303529234</v>
      </c>
      <c r="M58" s="49">
        <f t="shared" si="5"/>
        <v>1.3624575053446886</v>
      </c>
    </row>
    <row r="59" spans="1:13" x14ac:dyDescent="0.25">
      <c r="A59" s="5" t="s">
        <v>29</v>
      </c>
      <c r="B59" s="6">
        <v>0</v>
      </c>
      <c r="C59" t="s">
        <v>34</v>
      </c>
      <c r="D59" t="s">
        <v>37</v>
      </c>
      <c r="E59">
        <v>2</v>
      </c>
      <c r="F59" s="24">
        <f>(B59/-$H$4)*$H$6</f>
        <v>0</v>
      </c>
      <c r="G59" s="7">
        <f t="shared" si="0"/>
        <v>0</v>
      </c>
      <c r="H59" s="37">
        <f>(B59/-$H$4)*$H$5</f>
        <v>0</v>
      </c>
      <c r="I59" s="7">
        <f t="shared" si="1"/>
        <v>0</v>
      </c>
      <c r="J59" s="24">
        <f t="shared" si="2"/>
        <v>0</v>
      </c>
      <c r="K59" s="24">
        <f t="shared" si="3"/>
        <v>0</v>
      </c>
      <c r="L59" s="24">
        <f t="shared" si="4"/>
        <v>0</v>
      </c>
      <c r="M59" s="49" t="e">
        <f t="shared" si="5"/>
        <v>#DIV/0!</v>
      </c>
    </row>
    <row r="60" spans="1:13" x14ac:dyDescent="0.25">
      <c r="A60" s="5" t="s">
        <v>30</v>
      </c>
      <c r="B60" s="6">
        <v>448</v>
      </c>
      <c r="C60" t="s">
        <v>33</v>
      </c>
      <c r="D60" t="s">
        <v>36</v>
      </c>
      <c r="E60">
        <v>1</v>
      </c>
      <c r="F60" s="24">
        <f t="shared" ref="F60:F61" si="10">(B60/-$I$4)*$I$6</f>
        <v>35.840000000000003</v>
      </c>
      <c r="G60" s="7">
        <f t="shared" si="0"/>
        <v>39.217810866919592</v>
      </c>
      <c r="H60" s="37">
        <f t="shared" ref="H60:H61" si="11">(B60/-$I$4)*$I$5</f>
        <v>10.232959909601938</v>
      </c>
      <c r="I60" s="7">
        <f t="shared" si="1"/>
        <v>8.5723179172056572</v>
      </c>
      <c r="J60" s="24">
        <f t="shared" si="2"/>
        <v>34.289271668822629</v>
      </c>
      <c r="K60" s="24">
        <f t="shared" si="3"/>
        <v>19.143329090000456</v>
      </c>
      <c r="L60" s="24">
        <f t="shared" si="4"/>
        <v>53.432600758823085</v>
      </c>
      <c r="M60" s="49">
        <f t="shared" si="5"/>
        <v>1.3624575053446886</v>
      </c>
    </row>
    <row r="61" spans="1:13" x14ac:dyDescent="0.25">
      <c r="A61" s="5" t="s">
        <v>30</v>
      </c>
      <c r="B61" s="6">
        <v>448</v>
      </c>
      <c r="C61" t="s">
        <v>33</v>
      </c>
      <c r="D61" t="s">
        <v>36</v>
      </c>
      <c r="E61">
        <v>1</v>
      </c>
      <c r="F61" s="24">
        <f t="shared" si="10"/>
        <v>35.840000000000003</v>
      </c>
      <c r="G61" s="7">
        <f t="shared" si="0"/>
        <v>39.217810866919592</v>
      </c>
      <c r="H61" s="37">
        <f t="shared" si="11"/>
        <v>10.232959909601938</v>
      </c>
      <c r="I61" s="7">
        <f t="shared" si="1"/>
        <v>8.5723179172056572</v>
      </c>
      <c r="J61" s="24">
        <f t="shared" si="2"/>
        <v>34.289271668822629</v>
      </c>
      <c r="K61" s="24">
        <f t="shared" si="3"/>
        <v>19.143329090000456</v>
      </c>
      <c r="L61" s="24">
        <f t="shared" si="4"/>
        <v>53.432600758823085</v>
      </c>
      <c r="M61" s="49">
        <f t="shared" si="5"/>
        <v>1.3624575053446886</v>
      </c>
    </row>
    <row r="62" spans="1:13" x14ac:dyDescent="0.25">
      <c r="A62" s="5" t="s">
        <v>31</v>
      </c>
      <c r="B62" s="6">
        <v>1120</v>
      </c>
      <c r="C62" t="s">
        <v>34</v>
      </c>
      <c r="D62" t="s">
        <v>37</v>
      </c>
      <c r="E62">
        <v>1</v>
      </c>
      <c r="F62" s="24">
        <f t="shared" ref="F62:F65" si="12">(B62/-$H$4)*$H$6</f>
        <v>134.40000000000009</v>
      </c>
      <c r="G62" s="7">
        <f t="shared" si="0"/>
        <v>147.06679075094854</v>
      </c>
      <c r="H62" s="37">
        <f t="shared" ref="H62:H65" si="13">(B62/-$H$4)*$H$5</f>
        <v>24.792649595798899</v>
      </c>
      <c r="I62" s="7">
        <f t="shared" si="1"/>
        <v>20.76920814921241</v>
      </c>
      <c r="J62" s="24">
        <f t="shared" si="2"/>
        <v>83.076832596849641</v>
      </c>
      <c r="K62" s="24">
        <f t="shared" si="3"/>
        <v>117.29542024873703</v>
      </c>
      <c r="L62" s="24">
        <f t="shared" si="4"/>
        <v>200.37225284558667</v>
      </c>
      <c r="M62" s="49">
        <f t="shared" si="5"/>
        <v>1.3624575053446886</v>
      </c>
    </row>
    <row r="63" spans="1:13" x14ac:dyDescent="0.25">
      <c r="A63" s="5" t="s">
        <v>31</v>
      </c>
      <c r="B63" s="6">
        <v>1120</v>
      </c>
      <c r="C63" t="s">
        <v>34</v>
      </c>
      <c r="D63" t="s">
        <v>37</v>
      </c>
      <c r="E63">
        <v>1</v>
      </c>
      <c r="F63" s="24">
        <f t="shared" si="12"/>
        <v>134.40000000000009</v>
      </c>
      <c r="G63" s="7">
        <f t="shared" si="0"/>
        <v>147.06679075094854</v>
      </c>
      <c r="H63" s="37">
        <f t="shared" si="13"/>
        <v>24.792649595798899</v>
      </c>
      <c r="I63" s="7">
        <f t="shared" si="1"/>
        <v>20.76920814921241</v>
      </c>
      <c r="J63" s="24">
        <f t="shared" si="2"/>
        <v>83.076832596849641</v>
      </c>
      <c r="K63" s="24">
        <f t="shared" si="3"/>
        <v>117.29542024873703</v>
      </c>
      <c r="L63" s="24">
        <f t="shared" si="4"/>
        <v>200.37225284558667</v>
      </c>
      <c r="M63" s="49">
        <f t="shared" si="5"/>
        <v>1.3624575053446886</v>
      </c>
    </row>
    <row r="64" spans="1:13" x14ac:dyDescent="0.25">
      <c r="A64" s="5" t="s">
        <v>32</v>
      </c>
      <c r="B64" s="6">
        <v>3637.2</v>
      </c>
      <c r="C64" t="s">
        <v>34</v>
      </c>
      <c r="D64" t="s">
        <v>37</v>
      </c>
      <c r="E64">
        <v>1</v>
      </c>
      <c r="F64" s="24">
        <f t="shared" si="12"/>
        <v>436.46400000000028</v>
      </c>
      <c r="G64" s="7">
        <f t="shared" si="0"/>
        <v>477.59940296370536</v>
      </c>
      <c r="H64" s="37">
        <f t="shared" si="13"/>
        <v>80.514129562356914</v>
      </c>
      <c r="I64" s="7">
        <f t="shared" si="1"/>
        <v>67.448003464567293</v>
      </c>
      <c r="J64" s="24">
        <f t="shared" si="2"/>
        <v>269.79201385826917</v>
      </c>
      <c r="K64" s="24">
        <f t="shared" si="3"/>
        <v>380.91687725777348</v>
      </c>
      <c r="L64" s="24">
        <f t="shared" si="4"/>
        <v>650.70889111604265</v>
      </c>
      <c r="M64" s="49">
        <f t="shared" si="5"/>
        <v>1.3624575053446886</v>
      </c>
    </row>
    <row r="65" spans="1:13" ht="17.25" x14ac:dyDescent="0.4">
      <c r="A65" s="5" t="s">
        <v>32</v>
      </c>
      <c r="B65" s="6">
        <v>3637.2</v>
      </c>
      <c r="C65" t="s">
        <v>34</v>
      </c>
      <c r="D65" t="s">
        <v>37</v>
      </c>
      <c r="E65">
        <v>1</v>
      </c>
      <c r="F65" s="40">
        <f t="shared" si="12"/>
        <v>436.46400000000028</v>
      </c>
      <c r="G65" s="41">
        <f t="shared" si="0"/>
        <v>477.59940296370536</v>
      </c>
      <c r="H65" s="42">
        <f t="shared" si="13"/>
        <v>80.514129562356914</v>
      </c>
      <c r="I65" s="41">
        <f t="shared" si="1"/>
        <v>67.448003464567293</v>
      </c>
      <c r="J65" s="40">
        <f t="shared" si="2"/>
        <v>269.79201385826917</v>
      </c>
      <c r="K65" s="40">
        <f t="shared" si="3"/>
        <v>380.91687725777348</v>
      </c>
      <c r="L65" s="40">
        <f t="shared" si="4"/>
        <v>650.70889111604265</v>
      </c>
      <c r="M65" s="49">
        <f t="shared" si="5"/>
        <v>1.3624575053446886</v>
      </c>
    </row>
    <row r="66" spans="1:13" x14ac:dyDescent="0.25">
      <c r="B66" s="4">
        <f>SUM(B21:B65)</f>
        <v>27568.800000000017</v>
      </c>
      <c r="F66" s="24">
        <f t="shared" ref="F66:L66" si="14">SUM(F21:F65)</f>
        <v>3129.0560000000023</v>
      </c>
      <c r="G66" s="7">
        <f t="shared" si="14"/>
        <v>3423.96</v>
      </c>
      <c r="H66" s="24">
        <f t="shared" si="14"/>
        <v>613.43007051341328</v>
      </c>
      <c r="I66" s="7">
        <f t="shared" si="14"/>
        <v>513.88040516807052</v>
      </c>
      <c r="J66" s="24">
        <f t="shared" si="14"/>
        <v>2055.5216206722821</v>
      </c>
      <c r="K66" s="24">
        <f t="shared" si="14"/>
        <v>2609.4783793277197</v>
      </c>
      <c r="L66" s="24">
        <f t="shared" si="14"/>
        <v>4664.9999999999982</v>
      </c>
    </row>
    <row r="68" spans="1:13" x14ac:dyDescent="0.25">
      <c r="A68" s="32" t="s">
        <v>65</v>
      </c>
      <c r="B68" s="33">
        <v>23088.799999999999</v>
      </c>
      <c r="K68" s="24">
        <f>(K66+J66)/G66</f>
        <v>1.362457505344689</v>
      </c>
    </row>
    <row r="69" spans="1:13" x14ac:dyDescent="0.25">
      <c r="A69" s="32" t="s">
        <v>66</v>
      </c>
      <c r="B69" s="34">
        <v>4480</v>
      </c>
    </row>
    <row r="70" spans="1:13" x14ac:dyDescent="0.25">
      <c r="B70" s="4">
        <f>B69+B68</f>
        <v>27568.799999999999</v>
      </c>
    </row>
  </sheetData>
  <autoFilter ref="A20:U6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14"/>
  <sheetViews>
    <sheetView topLeftCell="D1" workbookViewId="0">
      <selection activeCell="O13" sqref="O13:Q14"/>
    </sheetView>
  </sheetViews>
  <sheetFormatPr defaultRowHeight="15" x14ac:dyDescent="0.25"/>
  <sheetData>
    <row r="2" spans="3:21" thickBot="1" x14ac:dyDescent="0.35"/>
    <row r="3" spans="3:21" thickBot="1" x14ac:dyDescent="0.35">
      <c r="C3" s="68" t="s">
        <v>81</v>
      </c>
      <c r="D3" s="69"/>
      <c r="E3" s="69"/>
      <c r="F3" s="69"/>
      <c r="G3" s="69"/>
      <c r="H3" s="69"/>
      <c r="I3" s="69"/>
      <c r="J3" s="70"/>
      <c r="K3" s="68" t="s">
        <v>82</v>
      </c>
      <c r="L3" s="69"/>
      <c r="M3" s="69"/>
      <c r="N3" s="70"/>
      <c r="O3" s="68" t="s">
        <v>83</v>
      </c>
      <c r="P3" s="69"/>
      <c r="Q3" s="70"/>
    </row>
    <row r="4" spans="3:21" ht="14.45" x14ac:dyDescent="0.3">
      <c r="C4" s="45"/>
      <c r="D4" s="45"/>
      <c r="E4" s="45"/>
      <c r="F4" s="45"/>
      <c r="G4" s="45"/>
      <c r="H4" s="45"/>
      <c r="I4" s="45"/>
      <c r="J4" s="45"/>
      <c r="K4" s="46"/>
      <c r="L4" s="46"/>
      <c r="M4" s="46"/>
      <c r="N4" s="46"/>
      <c r="O4" s="47"/>
      <c r="P4" s="47"/>
      <c r="Q4" s="47"/>
    </row>
    <row r="6" spans="3:21" ht="14.45" x14ac:dyDescent="0.3">
      <c r="K6" t="s">
        <v>84</v>
      </c>
    </row>
    <row r="7" spans="3:21" ht="14.45" x14ac:dyDescent="0.3">
      <c r="K7" t="s">
        <v>85</v>
      </c>
    </row>
    <row r="9" spans="3:21" ht="14.45" x14ac:dyDescent="0.3">
      <c r="K9" t="s">
        <v>86</v>
      </c>
    </row>
    <row r="12" spans="3:21" thickBot="1" x14ac:dyDescent="0.35"/>
    <row r="13" spans="3:21" thickBot="1" x14ac:dyDescent="0.35">
      <c r="C13" s="68" t="s">
        <v>81</v>
      </c>
      <c r="D13" s="69"/>
      <c r="E13" s="69"/>
      <c r="F13" s="69"/>
      <c r="G13" s="69"/>
      <c r="H13" s="69"/>
      <c r="I13" s="69"/>
      <c r="J13" s="70"/>
      <c r="K13" s="68" t="s">
        <v>87</v>
      </c>
      <c r="L13" s="69"/>
      <c r="M13" s="69"/>
      <c r="N13" s="70"/>
      <c r="O13" s="68" t="s">
        <v>88</v>
      </c>
      <c r="P13" s="69"/>
      <c r="Q13" s="70"/>
      <c r="R13" s="68" t="s">
        <v>87</v>
      </c>
      <c r="S13" s="69"/>
      <c r="T13" s="69"/>
      <c r="U13" s="70"/>
    </row>
    <row r="14" spans="3:21" ht="14.45" x14ac:dyDescent="0.3">
      <c r="C14" s="45"/>
      <c r="D14" s="45"/>
      <c r="E14" s="45"/>
      <c r="F14" s="45"/>
      <c r="G14" s="45"/>
      <c r="H14" s="45"/>
      <c r="I14" s="45"/>
      <c r="J14" s="45"/>
      <c r="K14" s="46"/>
      <c r="L14" s="46"/>
      <c r="M14" s="46"/>
      <c r="N14" s="46"/>
      <c r="O14" s="47"/>
      <c r="P14" s="47"/>
      <c r="Q14" s="47"/>
      <c r="R14" s="46"/>
      <c r="S14" s="46"/>
      <c r="T14" s="46"/>
      <c r="U14" s="46"/>
    </row>
  </sheetData>
  <mergeCells count="7">
    <mergeCell ref="R13:U13"/>
    <mergeCell ref="C3:J3"/>
    <mergeCell ref="K3:N3"/>
    <mergeCell ref="O3:Q3"/>
    <mergeCell ref="C13:J13"/>
    <mergeCell ref="K13:N13"/>
    <mergeCell ref="O13:Q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Timeline samples</vt:lpstr>
      <vt:lpstr>Sheet3</vt:lpstr>
    </vt:vector>
  </TitlesOfParts>
  <Company>Cisco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Linford (jlinford)</dc:creator>
  <cp:lastModifiedBy>Ramana </cp:lastModifiedBy>
  <dcterms:created xsi:type="dcterms:W3CDTF">2015-02-13T19:43:07Z</dcterms:created>
  <dcterms:modified xsi:type="dcterms:W3CDTF">2015-07-14T04:23:19Z</dcterms:modified>
</cp:coreProperties>
</file>